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4\Költségvetés\Költségvetés módosítás 3\Beterjesztett\"/>
    </mc:Choice>
  </mc:AlternateContent>
  <xr:revisionPtr revIDLastSave="0" documentId="13_ncr:1_{FA1D8BED-67E8-47ED-BE38-56AEB4F06FDC}" xr6:coauthVersionLast="36" xr6:coauthVersionMax="47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 Festetics" sheetId="64" r:id="rId16"/>
    <sheet name="püm-TASZII." sheetId="42" r:id="rId17"/>
    <sheet name="Munka3" sheetId="78" state="hidden" r:id="rId18"/>
    <sheet name="Munka6" sheetId="77" state="hidden" r:id="rId19"/>
    <sheet name="likvid" sheetId="24" state="hidden" r:id="rId20"/>
    <sheet name="Munka1" sheetId="73" state="hidden" r:id="rId21"/>
    <sheet name="létszám" sheetId="79" state="hidden" r:id="rId22"/>
    <sheet name="2019 évi létszám" sheetId="68" state="hidden" r:id="rId23"/>
    <sheet name="Kötváll Ph." sheetId="65" state="hidden" r:id="rId24"/>
    <sheet name="Kötváll Önk" sheetId="66" state="hidden" r:id="rId25"/>
    <sheet name="kötváll. " sheetId="56" state="hidden" r:id="rId26"/>
    <sheet name="közvetett t." sheetId="54" state="hidden" r:id="rId27"/>
    <sheet name="hitelállomány " sheetId="55" state="hidden" r:id="rId28"/>
  </sheets>
  <definedNames>
    <definedName name="Excel_BuiltIn_Print_Titles" localSheetId="22">#REF!</definedName>
    <definedName name="Excel_BuiltIn_Print_Titles" localSheetId="13">'ellátottak önk.'!$B$8:$IM$9</definedName>
    <definedName name="Excel_BuiltIn_Print_Titles">#REF!</definedName>
    <definedName name="_xlnm.Print_Titles" localSheetId="22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5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C17" i="47" l="1"/>
  <c r="D17" i="47"/>
  <c r="G17" i="47" l="1"/>
  <c r="F17" i="47"/>
  <c r="E29" i="46"/>
  <c r="I29" i="46"/>
  <c r="H29" i="46"/>
  <c r="H18" i="45"/>
  <c r="I18" i="45"/>
  <c r="J29" i="46" l="1"/>
  <c r="N30" i="46"/>
  <c r="D34" i="46"/>
  <c r="E24" i="46"/>
  <c r="E16" i="46"/>
  <c r="M24" i="45"/>
  <c r="L24" i="45"/>
  <c r="N19" i="45"/>
  <c r="D47" i="47" l="1"/>
  <c r="F47" i="47"/>
  <c r="G47" i="47"/>
  <c r="C47" i="47"/>
  <c r="D45" i="47"/>
  <c r="F45" i="47"/>
  <c r="G45" i="47"/>
  <c r="C45" i="47"/>
  <c r="D44" i="47"/>
  <c r="F44" i="47"/>
  <c r="G44" i="47"/>
  <c r="C44" i="47"/>
  <c r="C55" i="47" s="1"/>
  <c r="D30" i="47"/>
  <c r="F30" i="47"/>
  <c r="G30" i="47"/>
  <c r="D29" i="47"/>
  <c r="F29" i="47"/>
  <c r="G29" i="47"/>
  <c r="C30" i="47"/>
  <c r="C29" i="47"/>
  <c r="J26" i="47"/>
  <c r="J27" i="47"/>
  <c r="I26" i="47"/>
  <c r="I27" i="47"/>
  <c r="H26" i="47"/>
  <c r="H27" i="47"/>
  <c r="G24" i="47"/>
  <c r="G25" i="47"/>
  <c r="G26" i="47"/>
  <c r="G27" i="47"/>
  <c r="F24" i="47"/>
  <c r="F25" i="47"/>
  <c r="F26" i="47"/>
  <c r="F27" i="47"/>
  <c r="E24" i="47"/>
  <c r="E25" i="47"/>
  <c r="E26" i="47"/>
  <c r="E27" i="47"/>
  <c r="D24" i="47"/>
  <c r="D25" i="47"/>
  <c r="D26" i="47"/>
  <c r="D27" i="47"/>
  <c r="D23" i="47"/>
  <c r="E23" i="47"/>
  <c r="F23" i="47"/>
  <c r="G23" i="47"/>
  <c r="H23" i="47"/>
  <c r="I23" i="47"/>
  <c r="J23" i="47"/>
  <c r="C24" i="47"/>
  <c r="C25" i="47"/>
  <c r="C26" i="47"/>
  <c r="C27" i="47"/>
  <c r="C23" i="47"/>
  <c r="D20" i="47"/>
  <c r="F20" i="47"/>
  <c r="G20" i="47"/>
  <c r="C20" i="47"/>
  <c r="D16" i="47"/>
  <c r="F16" i="47"/>
  <c r="G16" i="47"/>
  <c r="C16" i="47"/>
  <c r="D13" i="47"/>
  <c r="F13" i="47"/>
  <c r="G13" i="47"/>
  <c r="C13" i="47"/>
  <c r="D11" i="47"/>
  <c r="F11" i="47"/>
  <c r="G11" i="47"/>
  <c r="C11" i="47"/>
  <c r="S29" i="47"/>
  <c r="R29" i="47"/>
  <c r="Q29" i="47"/>
  <c r="P28" i="47"/>
  <c r="P29" i="47"/>
  <c r="P30" i="47"/>
  <c r="P31" i="47"/>
  <c r="P32" i="47"/>
  <c r="O28" i="47"/>
  <c r="O29" i="47"/>
  <c r="O30" i="47"/>
  <c r="O31" i="47"/>
  <c r="O32" i="47"/>
  <c r="N29" i="47"/>
  <c r="N30" i="47"/>
  <c r="M33" i="47"/>
  <c r="O33" i="47"/>
  <c r="P33" i="47"/>
  <c r="L33" i="47"/>
  <c r="M28" i="47"/>
  <c r="M29" i="47"/>
  <c r="M30" i="47"/>
  <c r="M31" i="47"/>
  <c r="M32" i="47"/>
  <c r="L28" i="47"/>
  <c r="L29" i="47"/>
  <c r="L30" i="47"/>
  <c r="L31" i="47"/>
  <c r="L32" i="47"/>
  <c r="M27" i="47"/>
  <c r="O27" i="47"/>
  <c r="P27" i="47"/>
  <c r="L27" i="47"/>
  <c r="S40" i="47"/>
  <c r="S42" i="47"/>
  <c r="S43" i="47"/>
  <c r="S44" i="47"/>
  <c r="S47" i="47"/>
  <c r="S49" i="47"/>
  <c r="R13" i="47"/>
  <c r="R15" i="47"/>
  <c r="R16" i="47"/>
  <c r="R40" i="47"/>
  <c r="R42" i="47"/>
  <c r="R43" i="47"/>
  <c r="R44" i="47"/>
  <c r="R47" i="47"/>
  <c r="R49" i="47"/>
  <c r="Q13" i="47"/>
  <c r="Q15" i="47"/>
  <c r="Q16" i="47"/>
  <c r="Q40" i="47"/>
  <c r="Q42" i="47"/>
  <c r="Q43" i="47"/>
  <c r="Q44" i="47"/>
  <c r="Q47" i="47"/>
  <c r="Q49" i="47"/>
  <c r="P13" i="47"/>
  <c r="P14" i="47"/>
  <c r="P15" i="47"/>
  <c r="P16" i="47"/>
  <c r="P17" i="47"/>
  <c r="P18" i="47"/>
  <c r="P19" i="47"/>
  <c r="P20" i="47"/>
  <c r="P21" i="47"/>
  <c r="P40" i="47"/>
  <c r="P41" i="47"/>
  <c r="P42" i="47"/>
  <c r="P43" i="47"/>
  <c r="P44" i="47"/>
  <c r="P47" i="47"/>
  <c r="P48" i="47"/>
  <c r="P49" i="47"/>
  <c r="O13" i="47"/>
  <c r="O14" i="47"/>
  <c r="O15" i="47"/>
  <c r="O16" i="47"/>
  <c r="O17" i="47"/>
  <c r="O18" i="47"/>
  <c r="O19" i="47"/>
  <c r="O20" i="47"/>
  <c r="O21" i="47"/>
  <c r="O40" i="47"/>
  <c r="O41" i="47"/>
  <c r="O42" i="47"/>
  <c r="O43" i="47"/>
  <c r="O44" i="47"/>
  <c r="O47" i="47"/>
  <c r="O48" i="47"/>
  <c r="O49" i="47"/>
  <c r="N13" i="47"/>
  <c r="N15" i="47"/>
  <c r="N16" i="47"/>
  <c r="N40" i="47"/>
  <c r="N42" i="47"/>
  <c r="N43" i="47"/>
  <c r="N44" i="47"/>
  <c r="N47" i="47"/>
  <c r="N49" i="47"/>
  <c r="M13" i="47"/>
  <c r="M14" i="47"/>
  <c r="M15" i="47"/>
  <c r="M16" i="47"/>
  <c r="M17" i="47"/>
  <c r="M18" i="47"/>
  <c r="M19" i="47"/>
  <c r="M20" i="47"/>
  <c r="M21" i="47"/>
  <c r="M40" i="47"/>
  <c r="M41" i="47"/>
  <c r="M42" i="47"/>
  <c r="M43" i="47"/>
  <c r="M44" i="47"/>
  <c r="M47" i="47"/>
  <c r="M48" i="47"/>
  <c r="M49" i="47"/>
  <c r="L13" i="47"/>
  <c r="L14" i="47"/>
  <c r="L15" i="47"/>
  <c r="L16" i="47"/>
  <c r="L17" i="47"/>
  <c r="L18" i="47"/>
  <c r="L19" i="47"/>
  <c r="L20" i="47"/>
  <c r="L21" i="47"/>
  <c r="L40" i="47"/>
  <c r="L41" i="47"/>
  <c r="L42" i="47"/>
  <c r="L43" i="47"/>
  <c r="L44" i="47"/>
  <c r="L47" i="47"/>
  <c r="L48" i="47"/>
  <c r="L49" i="47"/>
  <c r="M12" i="47"/>
  <c r="O12" i="47"/>
  <c r="P12" i="47"/>
  <c r="M11" i="47"/>
  <c r="O11" i="47"/>
  <c r="P11" i="47"/>
  <c r="L11" i="47"/>
  <c r="L12" i="47"/>
  <c r="M10" i="47"/>
  <c r="O10" i="47"/>
  <c r="P10" i="47"/>
  <c r="L10" i="47"/>
  <c r="I24" i="46"/>
  <c r="I24" i="47" s="1"/>
  <c r="H24" i="46"/>
  <c r="J24" i="46" s="1"/>
  <c r="J24" i="47" s="1"/>
  <c r="I16" i="46"/>
  <c r="I16" i="47" s="1"/>
  <c r="H16" i="46"/>
  <c r="H16" i="47" s="1"/>
  <c r="R32" i="46"/>
  <c r="R32" i="47" s="1"/>
  <c r="Q32" i="46"/>
  <c r="N32" i="46"/>
  <c r="N32" i="47" s="1"/>
  <c r="R30" i="46"/>
  <c r="R30" i="47" s="1"/>
  <c r="Q30" i="46"/>
  <c r="S30" i="46" s="1"/>
  <c r="S30" i="47" s="1"/>
  <c r="O55" i="47" l="1"/>
  <c r="C34" i="47"/>
  <c r="F55" i="47"/>
  <c r="G55" i="47"/>
  <c r="P34" i="47"/>
  <c r="D34" i="47"/>
  <c r="G34" i="47"/>
  <c r="D55" i="47"/>
  <c r="L55" i="47"/>
  <c r="C33" i="47"/>
  <c r="C35" i="47" s="1"/>
  <c r="F34" i="47"/>
  <c r="F33" i="47"/>
  <c r="M34" i="47"/>
  <c r="S32" i="46"/>
  <c r="S32" i="47" s="1"/>
  <c r="O34" i="47"/>
  <c r="L34" i="47"/>
  <c r="P55" i="47"/>
  <c r="M55" i="47"/>
  <c r="G33" i="47"/>
  <c r="G35" i="47" s="1"/>
  <c r="G56" i="47" s="1"/>
  <c r="D33" i="47"/>
  <c r="L24" i="47"/>
  <c r="M24" i="47"/>
  <c r="Q32" i="47"/>
  <c r="H24" i="47"/>
  <c r="Q30" i="47"/>
  <c r="J16" i="46"/>
  <c r="O24" i="47"/>
  <c r="P24" i="47"/>
  <c r="R48" i="46"/>
  <c r="Q48" i="46"/>
  <c r="Q48" i="47" s="1"/>
  <c r="R41" i="46"/>
  <c r="R41" i="47" s="1"/>
  <c r="Q41" i="46"/>
  <c r="Q41" i="47" s="1"/>
  <c r="R28" i="46"/>
  <c r="R28" i="47" s="1"/>
  <c r="R31" i="46"/>
  <c r="R33" i="46"/>
  <c r="R27" i="46"/>
  <c r="Q28" i="46"/>
  <c r="Q28" i="47" s="1"/>
  <c r="Q31" i="46"/>
  <c r="Q31" i="47" s="1"/>
  <c r="Q33" i="46"/>
  <c r="Q33" i="47" s="1"/>
  <c r="Q27" i="46"/>
  <c r="S13" i="46"/>
  <c r="S13" i="47" s="1"/>
  <c r="S15" i="46"/>
  <c r="S15" i="47" s="1"/>
  <c r="S16" i="46"/>
  <c r="S16" i="47" s="1"/>
  <c r="R11" i="46"/>
  <c r="R12" i="46"/>
  <c r="R14" i="46"/>
  <c r="R14" i="47" s="1"/>
  <c r="R17" i="46"/>
  <c r="R18" i="46"/>
  <c r="R18" i="47" s="1"/>
  <c r="R19" i="46"/>
  <c r="R19" i="47" s="1"/>
  <c r="R20" i="46"/>
  <c r="R21" i="46"/>
  <c r="R10" i="46"/>
  <c r="Q11" i="46"/>
  <c r="Q12" i="46"/>
  <c r="Q14" i="46"/>
  <c r="Q14" i="47" s="1"/>
  <c r="Q17" i="46"/>
  <c r="Q18" i="46"/>
  <c r="Q19" i="46"/>
  <c r="Q19" i="47" s="1"/>
  <c r="Q20" i="46"/>
  <c r="Q20" i="47" s="1"/>
  <c r="Q21" i="46"/>
  <c r="Q21" i="47" s="1"/>
  <c r="Q10" i="46"/>
  <c r="N48" i="46"/>
  <c r="N48" i="47" s="1"/>
  <c r="N41" i="46"/>
  <c r="N41" i="47" s="1"/>
  <c r="N28" i="46"/>
  <c r="N28" i="47" s="1"/>
  <c r="N31" i="46"/>
  <c r="N31" i="47" s="1"/>
  <c r="N33" i="46"/>
  <c r="N33" i="47" s="1"/>
  <c r="N27" i="46"/>
  <c r="N11" i="46"/>
  <c r="N12" i="46"/>
  <c r="N14" i="46"/>
  <c r="N14" i="47" s="1"/>
  <c r="N17" i="46"/>
  <c r="N17" i="47" s="1"/>
  <c r="N18" i="46"/>
  <c r="N18" i="47" s="1"/>
  <c r="N19" i="46"/>
  <c r="N19" i="47" s="1"/>
  <c r="N20" i="46"/>
  <c r="N20" i="47" s="1"/>
  <c r="N21" i="46"/>
  <c r="N21" i="47" s="1"/>
  <c r="N10" i="46"/>
  <c r="I45" i="46"/>
  <c r="I45" i="47" s="1"/>
  <c r="I46" i="46"/>
  <c r="I47" i="46"/>
  <c r="H45" i="46"/>
  <c r="H45" i="47" s="1"/>
  <c r="H46" i="46"/>
  <c r="H47" i="46"/>
  <c r="H47" i="47" s="1"/>
  <c r="I44" i="46"/>
  <c r="H44" i="46"/>
  <c r="I13" i="46"/>
  <c r="I17" i="46"/>
  <c r="I17" i="47" s="1"/>
  <c r="I20" i="46"/>
  <c r="I30" i="46"/>
  <c r="I30" i="47" s="1"/>
  <c r="H13" i="46"/>
  <c r="H17" i="46"/>
  <c r="H17" i="47" s="1"/>
  <c r="H20" i="46"/>
  <c r="H30" i="46"/>
  <c r="H30" i="47" s="1"/>
  <c r="I11" i="46"/>
  <c r="I11" i="47" s="1"/>
  <c r="H11" i="46"/>
  <c r="H11" i="47" s="1"/>
  <c r="E45" i="46"/>
  <c r="E45" i="47" s="1"/>
  <c r="E46" i="46"/>
  <c r="E47" i="46"/>
  <c r="E47" i="47" s="1"/>
  <c r="E44" i="46"/>
  <c r="E30" i="46"/>
  <c r="E30" i="47" s="1"/>
  <c r="E20" i="46"/>
  <c r="E17" i="46"/>
  <c r="E13" i="46"/>
  <c r="E11" i="46"/>
  <c r="E11" i="47" s="1"/>
  <c r="R19" i="45"/>
  <c r="Q19" i="45"/>
  <c r="I43" i="45"/>
  <c r="H43" i="45"/>
  <c r="E43" i="45"/>
  <c r="R27" i="45"/>
  <c r="Q27" i="45"/>
  <c r="R13" i="45"/>
  <c r="R14" i="45"/>
  <c r="R12" i="45"/>
  <c r="Q13" i="45"/>
  <c r="Q14" i="45"/>
  <c r="Q12" i="45"/>
  <c r="N27" i="45"/>
  <c r="N13" i="45"/>
  <c r="N14" i="45"/>
  <c r="N12" i="45"/>
  <c r="R27" i="44"/>
  <c r="Q27" i="44"/>
  <c r="N27" i="44"/>
  <c r="R13" i="44"/>
  <c r="S13" i="44" s="1"/>
  <c r="R14" i="44"/>
  <c r="R12" i="44"/>
  <c r="Q13" i="44"/>
  <c r="Q14" i="44"/>
  <c r="Q12" i="44"/>
  <c r="N13" i="44"/>
  <c r="N14" i="44"/>
  <c r="N12" i="44"/>
  <c r="I43" i="44"/>
  <c r="H43" i="44"/>
  <c r="J43" i="44" s="1"/>
  <c r="E43" i="44"/>
  <c r="I20" i="44"/>
  <c r="H20" i="44"/>
  <c r="E20" i="44"/>
  <c r="I14" i="44"/>
  <c r="H14" i="44"/>
  <c r="E14" i="44"/>
  <c r="R27" i="64"/>
  <c r="Q27" i="64"/>
  <c r="R13" i="64"/>
  <c r="R14" i="64"/>
  <c r="R12" i="64"/>
  <c r="Q13" i="64"/>
  <c r="Q14" i="64"/>
  <c r="Q12" i="64"/>
  <c r="N27" i="64"/>
  <c r="N13" i="64"/>
  <c r="N14" i="64"/>
  <c r="N12" i="64"/>
  <c r="I43" i="64"/>
  <c r="H43" i="64"/>
  <c r="E43" i="64"/>
  <c r="I29" i="64"/>
  <c r="I29" i="47" s="1"/>
  <c r="H29" i="64"/>
  <c r="I20" i="64"/>
  <c r="H20" i="64"/>
  <c r="E29" i="64"/>
  <c r="E29" i="47" s="1"/>
  <c r="E20" i="64"/>
  <c r="I20" i="42"/>
  <c r="H20" i="42"/>
  <c r="I14" i="42"/>
  <c r="H14" i="42"/>
  <c r="R13" i="42"/>
  <c r="R14" i="42"/>
  <c r="Q13" i="42"/>
  <c r="Q14" i="42"/>
  <c r="R12" i="42"/>
  <c r="Q12" i="42"/>
  <c r="R27" i="42"/>
  <c r="Q27" i="42"/>
  <c r="S27" i="42" s="1"/>
  <c r="I43" i="42"/>
  <c r="H43" i="42"/>
  <c r="N27" i="42"/>
  <c r="N13" i="42"/>
  <c r="N14" i="42"/>
  <c r="N12" i="42"/>
  <c r="E43" i="42"/>
  <c r="E20" i="42"/>
  <c r="E14" i="42"/>
  <c r="S12" i="42" l="1"/>
  <c r="J14" i="42"/>
  <c r="S14" i="42"/>
  <c r="S13" i="42"/>
  <c r="P35" i="47"/>
  <c r="P56" i="47" s="1"/>
  <c r="S27" i="64"/>
  <c r="J20" i="42"/>
  <c r="J46" i="46"/>
  <c r="M35" i="47"/>
  <c r="M56" i="47" s="1"/>
  <c r="S27" i="44"/>
  <c r="S14" i="45"/>
  <c r="S27" i="45"/>
  <c r="Q55" i="47"/>
  <c r="L35" i="47"/>
  <c r="L56" i="47" s="1"/>
  <c r="J11" i="46"/>
  <c r="J11" i="47" s="1"/>
  <c r="D35" i="47"/>
  <c r="D56" i="47" s="1"/>
  <c r="S12" i="44"/>
  <c r="J14" i="44"/>
  <c r="S19" i="45"/>
  <c r="R10" i="47"/>
  <c r="J43" i="42"/>
  <c r="S13" i="45"/>
  <c r="N55" i="47"/>
  <c r="F35" i="47"/>
  <c r="F56" i="47" s="1"/>
  <c r="O35" i="47"/>
  <c r="O56" i="47" s="1"/>
  <c r="N24" i="45"/>
  <c r="Q10" i="47"/>
  <c r="E44" i="47"/>
  <c r="E55" i="47" s="1"/>
  <c r="S10" i="46"/>
  <c r="S27" i="46"/>
  <c r="Q27" i="47"/>
  <c r="Q34" i="47" s="1"/>
  <c r="S31" i="46"/>
  <c r="S31" i="47" s="1"/>
  <c r="R31" i="47"/>
  <c r="Q12" i="47"/>
  <c r="S19" i="46"/>
  <c r="S19" i="47" s="1"/>
  <c r="S48" i="46"/>
  <c r="S48" i="47" s="1"/>
  <c r="R48" i="47"/>
  <c r="R55" i="47" s="1"/>
  <c r="J44" i="46"/>
  <c r="I44" i="47"/>
  <c r="N27" i="47"/>
  <c r="N34" i="47" s="1"/>
  <c r="J43" i="64"/>
  <c r="J43" i="45"/>
  <c r="J45" i="46"/>
  <c r="J45" i="47" s="1"/>
  <c r="Q11" i="47"/>
  <c r="R17" i="47"/>
  <c r="S28" i="46"/>
  <c r="S28" i="47" s="1"/>
  <c r="J20" i="64"/>
  <c r="J20" i="44"/>
  <c r="J20" i="46"/>
  <c r="J47" i="46"/>
  <c r="J47" i="47" s="1"/>
  <c r="I47" i="47"/>
  <c r="N12" i="47"/>
  <c r="S18" i="46"/>
  <c r="Q18" i="47"/>
  <c r="R12" i="47"/>
  <c r="S14" i="46"/>
  <c r="S14" i="47" s="1"/>
  <c r="R27" i="47"/>
  <c r="C56" i="47"/>
  <c r="S14" i="44"/>
  <c r="J13" i="46"/>
  <c r="J30" i="46"/>
  <c r="J30" i="47" s="1"/>
  <c r="N10" i="47"/>
  <c r="J29" i="64"/>
  <c r="J29" i="47" s="1"/>
  <c r="H29" i="47"/>
  <c r="H44" i="47"/>
  <c r="H55" i="47" s="1"/>
  <c r="N11" i="47"/>
  <c r="S17" i="46"/>
  <c r="S17" i="47" s="1"/>
  <c r="Q17" i="47"/>
  <c r="S20" i="46"/>
  <c r="S20" i="47" s="1"/>
  <c r="R20" i="47"/>
  <c r="S11" i="46"/>
  <c r="R11" i="47"/>
  <c r="S33" i="46"/>
  <c r="S33" i="47" s="1"/>
  <c r="R33" i="47"/>
  <c r="S41" i="46"/>
  <c r="S41" i="47" s="1"/>
  <c r="J17" i="46"/>
  <c r="S21" i="46"/>
  <c r="S21" i="47" s="1"/>
  <c r="R21" i="47"/>
  <c r="S12" i="46"/>
  <c r="S12" i="45"/>
  <c r="N24" i="46"/>
  <c r="I33" i="46"/>
  <c r="I34" i="46"/>
  <c r="E34" i="46"/>
  <c r="E33" i="46"/>
  <c r="H33" i="46"/>
  <c r="L24" i="46"/>
  <c r="M24" i="46"/>
  <c r="O24" i="46"/>
  <c r="P24" i="46"/>
  <c r="C33" i="46"/>
  <c r="D33" i="46"/>
  <c r="F33" i="46"/>
  <c r="G33" i="46"/>
  <c r="C34" i="46"/>
  <c r="F34" i="46"/>
  <c r="G34" i="46"/>
  <c r="L34" i="46"/>
  <c r="M34" i="46"/>
  <c r="N34" i="46"/>
  <c r="O34" i="46"/>
  <c r="P34" i="46"/>
  <c r="Q34" i="46"/>
  <c r="E41" i="46"/>
  <c r="E55" i="46" s="1"/>
  <c r="H41" i="46"/>
  <c r="I41" i="46"/>
  <c r="J41" i="46" s="1"/>
  <c r="H42" i="46"/>
  <c r="H55" i="46" s="1"/>
  <c r="I42" i="46"/>
  <c r="C55" i="46"/>
  <c r="D55" i="46"/>
  <c r="F55" i="46"/>
  <c r="G55" i="46"/>
  <c r="G37" i="47" l="1"/>
  <c r="C37" i="47"/>
  <c r="D37" i="47"/>
  <c r="S27" i="47"/>
  <c r="S34" i="47" s="1"/>
  <c r="J42" i="46"/>
  <c r="J55" i="46" s="1"/>
  <c r="F37" i="47"/>
  <c r="S55" i="47"/>
  <c r="I55" i="47"/>
  <c r="Q24" i="47"/>
  <c r="Q35" i="47" s="1"/>
  <c r="Q56" i="47" s="1"/>
  <c r="C35" i="46"/>
  <c r="C56" i="46" s="1"/>
  <c r="J44" i="47"/>
  <c r="J55" i="47" s="1"/>
  <c r="R34" i="47"/>
  <c r="R24" i="47"/>
  <c r="J34" i="46"/>
  <c r="N24" i="47"/>
  <c r="N35" i="47" s="1"/>
  <c r="N56" i="47" s="1"/>
  <c r="F35" i="46"/>
  <c r="F56" i="46" s="1"/>
  <c r="P35" i="46"/>
  <c r="N35" i="46"/>
  <c r="L35" i="46"/>
  <c r="O35" i="46"/>
  <c r="M35" i="46"/>
  <c r="G35" i="46"/>
  <c r="I35" i="46"/>
  <c r="D35" i="46"/>
  <c r="S24" i="46"/>
  <c r="J33" i="46"/>
  <c r="I55" i="46"/>
  <c r="H34" i="46"/>
  <c r="H35" i="46" s="1"/>
  <c r="R24" i="46"/>
  <c r="Q24" i="46"/>
  <c r="Q35" i="46" s="1"/>
  <c r="R34" i="46"/>
  <c r="S34" i="46" s="1"/>
  <c r="E35" i="46" l="1"/>
  <c r="E56" i="46" s="1"/>
  <c r="R35" i="47"/>
  <c r="R56" i="47" s="1"/>
  <c r="J35" i="46"/>
  <c r="F37" i="46"/>
  <c r="G37" i="46"/>
  <c r="D37" i="46"/>
  <c r="C37" i="46"/>
  <c r="D56" i="46"/>
  <c r="G56" i="46"/>
  <c r="I56" i="46"/>
  <c r="H56" i="46"/>
  <c r="H37" i="46"/>
  <c r="S35" i="46"/>
  <c r="R35" i="46"/>
  <c r="E37" i="46" l="1"/>
  <c r="J37" i="46"/>
  <c r="J56" i="46"/>
  <c r="I37" i="46"/>
  <c r="I14" i="45"/>
  <c r="I13" i="47" s="1"/>
  <c r="H14" i="45"/>
  <c r="H13" i="47" s="1"/>
  <c r="F32" i="45"/>
  <c r="G32" i="45"/>
  <c r="P33" i="64"/>
  <c r="G49" i="64" s="1"/>
  <c r="O33" i="64"/>
  <c r="F49" i="64" s="1"/>
  <c r="F32" i="64"/>
  <c r="G32" i="64"/>
  <c r="G33" i="45" l="1"/>
  <c r="G49" i="45" s="1"/>
  <c r="F33" i="45"/>
  <c r="F49" i="45" s="1"/>
  <c r="I20" i="45"/>
  <c r="I20" i="47" s="1"/>
  <c r="H20" i="45"/>
  <c r="I25" i="45"/>
  <c r="I25" i="47" s="1"/>
  <c r="I34" i="47" s="1"/>
  <c r="H25" i="45"/>
  <c r="H25" i="47" s="1"/>
  <c r="H34" i="47" s="1"/>
  <c r="O33" i="44"/>
  <c r="F49" i="44" s="1"/>
  <c r="P33" i="44"/>
  <c r="G49" i="44" s="1"/>
  <c r="H32" i="64"/>
  <c r="I33" i="47" l="1"/>
  <c r="I35" i="47" s="1"/>
  <c r="H32" i="45"/>
  <c r="H20" i="47"/>
  <c r="F34" i="45"/>
  <c r="I32" i="45"/>
  <c r="J25" i="45"/>
  <c r="J25" i="47" s="1"/>
  <c r="H33" i="45"/>
  <c r="G34" i="45"/>
  <c r="I33" i="45"/>
  <c r="H33" i="47" l="1"/>
  <c r="H35" i="47" s="1"/>
  <c r="I56" i="47"/>
  <c r="I37" i="47"/>
  <c r="J33" i="45"/>
  <c r="H37" i="47" l="1"/>
  <c r="H56" i="47"/>
  <c r="O24" i="64"/>
  <c r="F34" i="64"/>
  <c r="H34" i="64"/>
  <c r="G34" i="64"/>
  <c r="P24" i="64"/>
  <c r="P34" i="64" s="1"/>
  <c r="O34" i="64" l="1"/>
  <c r="O54" i="64" s="1"/>
  <c r="G48" i="64"/>
  <c r="G53" i="64" s="1"/>
  <c r="P54" i="64"/>
  <c r="Q24" i="64"/>
  <c r="O33" i="42" l="1"/>
  <c r="F49" i="42" s="1"/>
  <c r="O51" i="46" s="1"/>
  <c r="P33" i="42"/>
  <c r="G49" i="42" s="1"/>
  <c r="P51" i="46" s="1"/>
  <c r="F32" i="44" l="1"/>
  <c r="G32" i="44"/>
  <c r="G32" i="42" l="1"/>
  <c r="F32" i="42"/>
  <c r="R24" i="42" l="1"/>
  <c r="O24" i="42"/>
  <c r="O34" i="42" s="1"/>
  <c r="P24" i="42"/>
  <c r="P34" i="42" l="1"/>
  <c r="G48" i="42"/>
  <c r="P24" i="45"/>
  <c r="O24" i="45"/>
  <c r="P24" i="44"/>
  <c r="G48" i="44" s="1"/>
  <c r="O24" i="44"/>
  <c r="F48" i="44" s="1"/>
  <c r="O34" i="44" l="1"/>
  <c r="O54" i="44" s="1"/>
  <c r="P34" i="45" l="1"/>
  <c r="O34" i="45"/>
  <c r="O54" i="45" s="1"/>
  <c r="S53" i="45"/>
  <c r="R53" i="45"/>
  <c r="Q53" i="45"/>
  <c r="I34" i="45"/>
  <c r="H34" i="45"/>
  <c r="J20" i="45"/>
  <c r="J20" i="47" s="1"/>
  <c r="J18" i="45"/>
  <c r="J17" i="47" s="1"/>
  <c r="J16" i="45"/>
  <c r="J16" i="47" s="1"/>
  <c r="J34" i="47" s="1"/>
  <c r="J14" i="45"/>
  <c r="J13" i="47" s="1"/>
  <c r="J13" i="45"/>
  <c r="J12" i="45"/>
  <c r="J33" i="47" l="1"/>
  <c r="J35" i="47" s="1"/>
  <c r="J56" i="47" s="1"/>
  <c r="J32" i="45"/>
  <c r="J34" i="45" s="1"/>
  <c r="P54" i="45"/>
  <c r="G48" i="45"/>
  <c r="F48" i="45"/>
  <c r="P34" i="44"/>
  <c r="R24" i="44"/>
  <c r="Q24" i="44"/>
  <c r="G34" i="44"/>
  <c r="F34" i="44"/>
  <c r="I33" i="44"/>
  <c r="H33" i="44"/>
  <c r="J33" i="44"/>
  <c r="S53" i="64"/>
  <c r="R53" i="64"/>
  <c r="Q53" i="64"/>
  <c r="R24" i="64"/>
  <c r="S20" i="64"/>
  <c r="S18" i="47" s="1"/>
  <c r="S14" i="64"/>
  <c r="S12" i="47" s="1"/>
  <c r="S13" i="64"/>
  <c r="S11" i="47" s="1"/>
  <c r="S12" i="64"/>
  <c r="S10" i="47" s="1"/>
  <c r="G54" i="64"/>
  <c r="F48" i="64"/>
  <c r="S24" i="47" l="1"/>
  <c r="S35" i="47" s="1"/>
  <c r="J37" i="47" s="1"/>
  <c r="F53" i="45"/>
  <c r="F54" i="45" s="1"/>
  <c r="G53" i="45"/>
  <c r="G54" i="45" s="1"/>
  <c r="P50" i="46"/>
  <c r="P55" i="46" s="1"/>
  <c r="P56" i="46" s="1"/>
  <c r="P54" i="44"/>
  <c r="G53" i="44"/>
  <c r="G54" i="44" s="1"/>
  <c r="F53" i="64"/>
  <c r="F54" i="64" s="1"/>
  <c r="S24" i="64"/>
  <c r="S24" i="44"/>
  <c r="P54" i="42"/>
  <c r="O54" i="42"/>
  <c r="S53" i="42"/>
  <c r="R53" i="42"/>
  <c r="Q53" i="42"/>
  <c r="Q24" i="42"/>
  <c r="F48" i="42"/>
  <c r="O50" i="46" s="1"/>
  <c r="O55" i="46" s="1"/>
  <c r="O56" i="46" s="1"/>
  <c r="G34" i="42"/>
  <c r="F34" i="42"/>
  <c r="S56" i="47" l="1"/>
  <c r="S24" i="42"/>
  <c r="F53" i="42"/>
  <c r="G53" i="42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15" i="5" l="1"/>
  <c r="H41" i="24" l="1"/>
  <c r="I41" i="24"/>
  <c r="J41" i="24"/>
  <c r="K41" i="24"/>
  <c r="L41" i="24"/>
  <c r="M41" i="24"/>
  <c r="E37" i="49" l="1"/>
  <c r="F21" i="8" l="1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G57" i="15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F25" i="6"/>
  <c r="F18" i="6"/>
  <c r="F16" i="6"/>
  <c r="E65" i="5" l="1"/>
  <c r="E66" i="5"/>
  <c r="E67" i="5"/>
  <c r="E68" i="5"/>
  <c r="E51" i="5"/>
  <c r="E40" i="5"/>
  <c r="C28" i="5"/>
  <c r="G77" i="8" l="1"/>
  <c r="H77" i="8" s="1"/>
  <c r="D35" i="48" l="1"/>
  <c r="C35" i="48"/>
  <c r="E35" i="48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P63" i="79" l="1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R24" i="45" l="1"/>
  <c r="S24" i="45" l="1"/>
  <c r="Q24" i="45"/>
  <c r="C30" i="54" l="1"/>
  <c r="G30" i="48" l="1"/>
  <c r="G35" i="8"/>
  <c r="H35" i="8" s="1"/>
  <c r="H30" i="48" l="1"/>
  <c r="H27" i="55"/>
  <c r="D27" i="55"/>
  <c r="C27" i="55"/>
  <c r="F22" i="6" l="1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G16" i="6"/>
  <c r="H16" i="6"/>
  <c r="I16" i="6"/>
  <c r="D28" i="5"/>
  <c r="R29" i="15" l="1"/>
  <c r="F24" i="63"/>
  <c r="G23" i="63"/>
  <c r="G18" i="8" l="1"/>
  <c r="G21" i="8" s="1"/>
  <c r="H18" i="8" l="1"/>
  <c r="H21" i="8" l="1"/>
  <c r="E35" i="5"/>
  <c r="E34" i="5" s="1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T95" i="68" s="1"/>
  <c r="P94" i="68"/>
  <c r="L98" i="68"/>
  <c r="S94" i="68"/>
  <c r="O98" i="68"/>
  <c r="P36" i="68"/>
  <c r="S36" i="68"/>
  <c r="S88" i="68"/>
  <c r="S12" i="68"/>
  <c r="T12" i="68" s="1"/>
  <c r="O36" i="68"/>
  <c r="D103" i="68"/>
  <c r="Q101" i="68"/>
  <c r="Q103" i="68" s="1"/>
  <c r="T89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S98" i="68" l="1"/>
  <c r="P98" i="68"/>
  <c r="T94" i="68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G100" i="8" l="1"/>
  <c r="G101" i="8" s="1"/>
  <c r="I100" i="8" l="1"/>
  <c r="I101" i="8" s="1"/>
  <c r="C32" i="64" l="1"/>
  <c r="C34" i="64" s="1"/>
  <c r="C16" i="49" l="1"/>
  <c r="G114" i="8"/>
  <c r="H114" i="8" s="1"/>
  <c r="F88" i="8"/>
  <c r="H88" i="8"/>
  <c r="E88" i="8"/>
  <c r="G86" i="8"/>
  <c r="I86" i="8" s="1"/>
  <c r="F83" i="8"/>
  <c r="G32" i="8"/>
  <c r="H32" i="8" l="1"/>
  <c r="G31" i="6"/>
  <c r="H31" i="6"/>
  <c r="I31" i="6"/>
  <c r="D59" i="5"/>
  <c r="C59" i="5"/>
  <c r="E58" i="5"/>
  <c r="E59" i="5" s="1"/>
  <c r="D57" i="5"/>
  <c r="E57" i="5"/>
  <c r="C57" i="5"/>
  <c r="D32" i="64" l="1"/>
  <c r="G18" i="49"/>
  <c r="C60" i="5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I32" i="64" l="1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E38" i="48"/>
  <c r="I34" i="64" l="1"/>
  <c r="J32" i="64"/>
  <c r="J34" i="64" s="1"/>
  <c r="D38" i="48"/>
  <c r="D12" i="49"/>
  <c r="C38" i="48"/>
  <c r="D33" i="44"/>
  <c r="C33" i="44"/>
  <c r="E12" i="49" l="1"/>
  <c r="C12" i="49" l="1"/>
  <c r="G20" i="63"/>
  <c r="F120" i="8"/>
  <c r="G120" i="8"/>
  <c r="H120" i="8"/>
  <c r="E120" i="8"/>
  <c r="I43" i="8"/>
  <c r="I57" i="8" l="1"/>
  <c r="M17" i="15"/>
  <c r="M57" i="15" s="1"/>
  <c r="D69" i="5"/>
  <c r="E50" i="5"/>
  <c r="E46" i="5"/>
  <c r="D46" i="5"/>
  <c r="D47" i="5" s="1"/>
  <c r="C46" i="5"/>
  <c r="C47" i="5" s="1"/>
  <c r="D13" i="49" l="1"/>
  <c r="C42" i="5"/>
  <c r="C73" i="5"/>
  <c r="D73" i="5"/>
  <c r="E47" i="5"/>
  <c r="E73" i="5" l="1"/>
  <c r="R45" i="15" l="1"/>
  <c r="R44" i="15"/>
  <c r="C33" i="42" l="1"/>
  <c r="H33" i="42" s="1"/>
  <c r="F116" i="8" l="1"/>
  <c r="E116" i="8"/>
  <c r="Q33" i="42" l="1"/>
  <c r="Q34" i="42" s="1"/>
  <c r="Q54" i="42" s="1"/>
  <c r="G116" i="8"/>
  <c r="H116" i="8"/>
  <c r="G31" i="8" l="1"/>
  <c r="G29" i="8"/>
  <c r="F111" i="8"/>
  <c r="E111" i="8"/>
  <c r="H31" i="8" l="1"/>
  <c r="H29" i="8"/>
  <c r="C34" i="48"/>
  <c r="D34" i="48"/>
  <c r="D33" i="42"/>
  <c r="I33" i="42" s="1"/>
  <c r="J33" i="42" s="1"/>
  <c r="E33" i="42"/>
  <c r="D36" i="48" l="1"/>
  <c r="C36" i="48"/>
  <c r="C33" i="49"/>
  <c r="C31" i="48" s="1"/>
  <c r="E31" i="48" s="1"/>
  <c r="D33" i="49"/>
  <c r="E36" i="48"/>
  <c r="D30" i="48"/>
  <c r="C30" i="48"/>
  <c r="R25" i="15"/>
  <c r="R26" i="15"/>
  <c r="R49" i="15"/>
  <c r="R30" i="15"/>
  <c r="E83" i="8"/>
  <c r="E30" i="48" l="1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E19" i="48" l="1"/>
  <c r="F15" i="14"/>
  <c r="C19" i="48" l="1"/>
  <c r="G30" i="8"/>
  <c r="F106" i="8"/>
  <c r="E106" i="8"/>
  <c r="H106" i="8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C20" i="54" l="1"/>
  <c r="C32" i="54" s="1"/>
  <c r="R13" i="15"/>
  <c r="G28" i="8"/>
  <c r="G43" i="8" s="1"/>
  <c r="I83" i="8"/>
  <c r="E27" i="10"/>
  <c r="E28" i="10" s="1"/>
  <c r="E34" i="48"/>
  <c r="H48" i="65"/>
  <c r="G48" i="65"/>
  <c r="F48" i="65"/>
  <c r="L33" i="64"/>
  <c r="N53" i="64"/>
  <c r="M53" i="64"/>
  <c r="L53" i="64"/>
  <c r="L24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E13" i="14"/>
  <c r="F12" i="6"/>
  <c r="D24" i="10"/>
  <c r="D29" i="10" s="1"/>
  <c r="H69" i="8"/>
  <c r="G109" i="8"/>
  <c r="F13" i="6"/>
  <c r="E20" i="5"/>
  <c r="R48" i="15"/>
  <c r="R43" i="15"/>
  <c r="R38" i="15"/>
  <c r="R31" i="15"/>
  <c r="O40" i="24"/>
  <c r="G96" i="8"/>
  <c r="H96" i="8" s="1"/>
  <c r="H97" i="8" s="1"/>
  <c r="D70" i="5"/>
  <c r="C69" i="5"/>
  <c r="C70" i="5" s="1"/>
  <c r="E19" i="5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L24" i="42"/>
  <c r="L53" i="42"/>
  <c r="M53" i="42"/>
  <c r="N53" i="42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33" i="44"/>
  <c r="M24" i="44"/>
  <c r="L53" i="44"/>
  <c r="M53" i="44"/>
  <c r="N53" i="44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3" i="47" s="1"/>
  <c r="E16" i="45"/>
  <c r="E16" i="47" s="1"/>
  <c r="E34" i="47" s="1"/>
  <c r="E18" i="45"/>
  <c r="E17" i="47" s="1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L33" i="42"/>
  <c r="C49" i="42" s="1"/>
  <c r="H49" i="42" s="1"/>
  <c r="L24" i="44"/>
  <c r="M24" i="64"/>
  <c r="M24" i="42"/>
  <c r="G104" i="8"/>
  <c r="G106" i="8" s="1"/>
  <c r="E32" i="64" l="1"/>
  <c r="E34" i="64" s="1"/>
  <c r="G24" i="63"/>
  <c r="G29" i="63" s="1"/>
  <c r="H10" i="48"/>
  <c r="D43" i="48"/>
  <c r="C43" i="48"/>
  <c r="M33" i="44"/>
  <c r="D49" i="44" s="1"/>
  <c r="I49" i="44" s="1"/>
  <c r="R33" i="44"/>
  <c r="R34" i="44" s="1"/>
  <c r="R54" i="44" s="1"/>
  <c r="H20" i="48"/>
  <c r="G20" i="48"/>
  <c r="L33" i="44"/>
  <c r="C49" i="44" s="1"/>
  <c r="L33" i="45"/>
  <c r="C49" i="45" s="1"/>
  <c r="H49" i="45" s="1"/>
  <c r="E11" i="5"/>
  <c r="C41" i="24"/>
  <c r="O41" i="24"/>
  <c r="D48" i="45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F28" i="14"/>
  <c r="G83" i="8"/>
  <c r="D72" i="5"/>
  <c r="G111" i="8"/>
  <c r="I109" i="8"/>
  <c r="E17" i="49"/>
  <c r="C72" i="5"/>
  <c r="C17" i="49"/>
  <c r="H81" i="8"/>
  <c r="D48" i="64"/>
  <c r="I48" i="64" s="1"/>
  <c r="C48" i="64"/>
  <c r="H48" i="64" s="1"/>
  <c r="C53" i="5"/>
  <c r="D53" i="5"/>
  <c r="D75" i="5" s="1"/>
  <c r="D11" i="48"/>
  <c r="N24" i="42"/>
  <c r="C24" i="10"/>
  <c r="C29" i="10" s="1"/>
  <c r="F14" i="6"/>
  <c r="E36" i="5"/>
  <c r="E52" i="5"/>
  <c r="E53" i="5" s="1"/>
  <c r="H38" i="48"/>
  <c r="H45" i="48" s="1"/>
  <c r="E43" i="48"/>
  <c r="G47" i="8"/>
  <c r="G57" i="8" s="1"/>
  <c r="C12" i="48"/>
  <c r="G38" i="48"/>
  <c r="G45" i="48" s="1"/>
  <c r="N24" i="64"/>
  <c r="L34" i="64"/>
  <c r="L54" i="64" s="1"/>
  <c r="L34" i="42"/>
  <c r="L54" i="42" s="1"/>
  <c r="F69" i="8"/>
  <c r="F91" i="8" s="1"/>
  <c r="I104" i="8"/>
  <c r="I106" i="8" s="1"/>
  <c r="G95" i="8"/>
  <c r="N33" i="44"/>
  <c r="E49" i="44" s="1"/>
  <c r="N24" i="44"/>
  <c r="C49" i="64"/>
  <c r="H49" i="64" s="1"/>
  <c r="L34" i="44"/>
  <c r="L54" i="44" s="1"/>
  <c r="I20" i="48"/>
  <c r="E69" i="5"/>
  <c r="I38" i="48"/>
  <c r="I45" i="48" s="1"/>
  <c r="I69" i="8"/>
  <c r="G69" i="8"/>
  <c r="H17" i="49"/>
  <c r="D11" i="49"/>
  <c r="E30" i="14"/>
  <c r="D12" i="48"/>
  <c r="E20" i="45"/>
  <c r="C32" i="45"/>
  <c r="C34" i="45" s="1"/>
  <c r="D30" i="14"/>
  <c r="F13" i="14"/>
  <c r="E12" i="48"/>
  <c r="E32" i="45" l="1"/>
  <c r="E34" i="45" s="1"/>
  <c r="E20" i="47"/>
  <c r="L51" i="46"/>
  <c r="H49" i="44"/>
  <c r="Q51" i="46" s="1"/>
  <c r="I48" i="45"/>
  <c r="M34" i="44"/>
  <c r="M54" i="44" s="1"/>
  <c r="H32" i="44"/>
  <c r="H34" i="44" s="1"/>
  <c r="G12" i="48"/>
  <c r="G10" i="48"/>
  <c r="C32" i="42"/>
  <c r="H12" i="48"/>
  <c r="G19" i="48"/>
  <c r="H15" i="49"/>
  <c r="D32" i="42"/>
  <c r="I32" i="42"/>
  <c r="I34" i="42" s="1"/>
  <c r="D22" i="49"/>
  <c r="C11" i="48"/>
  <c r="R33" i="42"/>
  <c r="R34" i="42" s="1"/>
  <c r="R54" i="42" s="1"/>
  <c r="S33" i="42"/>
  <c r="S34" i="42" s="1"/>
  <c r="S54" i="42" s="1"/>
  <c r="Q33" i="44"/>
  <c r="Q34" i="44" s="1"/>
  <c r="Q54" i="44" s="1"/>
  <c r="S33" i="44"/>
  <c r="S34" i="44" s="1"/>
  <c r="S54" i="44" s="1"/>
  <c r="I19" i="48"/>
  <c r="H20" i="49"/>
  <c r="R33" i="64"/>
  <c r="R34" i="64" s="1"/>
  <c r="R54" i="64" s="1"/>
  <c r="S33" i="64"/>
  <c r="S34" i="64" s="1"/>
  <c r="S54" i="64" s="1"/>
  <c r="D16" i="48"/>
  <c r="G18" i="48"/>
  <c r="G20" i="49"/>
  <c r="I10" i="48"/>
  <c r="H18" i="48"/>
  <c r="D32" i="44"/>
  <c r="D48" i="44" s="1"/>
  <c r="I32" i="44"/>
  <c r="I34" i="44" s="1"/>
  <c r="D19" i="49"/>
  <c r="Q33" i="45"/>
  <c r="Q34" i="45" s="1"/>
  <c r="Q54" i="45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H43" i="8"/>
  <c r="E38" i="5"/>
  <c r="G97" i="8"/>
  <c r="G122" i="8" s="1"/>
  <c r="I95" i="8"/>
  <c r="I97" i="8" s="1"/>
  <c r="G91" i="8"/>
  <c r="E42" i="5"/>
  <c r="E41" i="24"/>
  <c r="C53" i="64"/>
  <c r="C54" i="64" s="1"/>
  <c r="C75" i="5"/>
  <c r="I88" i="8"/>
  <c r="H83" i="8"/>
  <c r="I111" i="8"/>
  <c r="N33" i="42"/>
  <c r="E49" i="42" s="1"/>
  <c r="E70" i="5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E48" i="64"/>
  <c r="C32" i="44"/>
  <c r="C48" i="44" s="1"/>
  <c r="H48" i="44" s="1"/>
  <c r="E32" i="44"/>
  <c r="E48" i="44" s="1"/>
  <c r="E24" i="10"/>
  <c r="E29" i="10" s="1"/>
  <c r="D13" i="48"/>
  <c r="D16" i="49"/>
  <c r="O19" i="24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M33" i="64"/>
  <c r="N34" i="44"/>
  <c r="N54" i="44" s="1"/>
  <c r="O25" i="24"/>
  <c r="C25" i="24" s="1"/>
  <c r="D25" i="24" s="1"/>
  <c r="C48" i="45"/>
  <c r="E32" i="42"/>
  <c r="E48" i="42" s="1"/>
  <c r="C16" i="48"/>
  <c r="F30" i="14"/>
  <c r="G11" i="48"/>
  <c r="G17" i="49"/>
  <c r="I17" i="49" s="1"/>
  <c r="O35" i="24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C34" i="42" l="1"/>
  <c r="C48" i="42"/>
  <c r="L50" i="46" s="1"/>
  <c r="L55" i="46" s="1"/>
  <c r="L56" i="46" s="1"/>
  <c r="E33" i="47"/>
  <c r="E35" i="47" s="1"/>
  <c r="J49" i="44"/>
  <c r="H48" i="45"/>
  <c r="J48" i="45" s="1"/>
  <c r="D34" i="42"/>
  <c r="E34" i="42" s="1"/>
  <c r="D48" i="42"/>
  <c r="M50" i="46" s="1"/>
  <c r="C22" i="49"/>
  <c r="I48" i="44"/>
  <c r="I53" i="44" s="1"/>
  <c r="I54" i="44" s="1"/>
  <c r="C13" i="48"/>
  <c r="J34" i="44"/>
  <c r="D34" i="44"/>
  <c r="E19" i="49"/>
  <c r="G16" i="48"/>
  <c r="G17" i="48"/>
  <c r="D14" i="48"/>
  <c r="D22" i="48" s="1"/>
  <c r="D24" i="48" s="1"/>
  <c r="J32" i="44"/>
  <c r="H19" i="48"/>
  <c r="H17" i="48"/>
  <c r="H19" i="49"/>
  <c r="H32" i="42"/>
  <c r="H14" i="48"/>
  <c r="G14" i="48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N33" i="45"/>
  <c r="E49" i="45" s="1"/>
  <c r="H54" i="64"/>
  <c r="C15" i="24"/>
  <c r="D15" i="24" s="1"/>
  <c r="E15" i="24" s="1"/>
  <c r="O17" i="24"/>
  <c r="H91" i="8"/>
  <c r="I91" i="8"/>
  <c r="I17" i="48"/>
  <c r="C34" i="44"/>
  <c r="F41" i="24"/>
  <c r="E25" i="24"/>
  <c r="E75" i="5"/>
  <c r="I122" i="8"/>
  <c r="E16" i="49"/>
  <c r="E72" i="5"/>
  <c r="I18" i="49"/>
  <c r="M33" i="42"/>
  <c r="N34" i="42"/>
  <c r="N54" i="42" s="1"/>
  <c r="E53" i="42"/>
  <c r="D25" i="49"/>
  <c r="D26" i="49" s="1"/>
  <c r="L34" i="45"/>
  <c r="L54" i="45" s="1"/>
  <c r="C53" i="45"/>
  <c r="C54" i="45" s="1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3" i="64"/>
  <c r="N34" i="64" s="1"/>
  <c r="N54" i="64" s="1"/>
  <c r="G15" i="49"/>
  <c r="I15" i="49" s="1"/>
  <c r="O33" i="24"/>
  <c r="H122" i="8"/>
  <c r="I12" i="48"/>
  <c r="E48" i="45"/>
  <c r="N50" i="46" s="1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E37" i="47" l="1"/>
  <c r="E56" i="47"/>
  <c r="C53" i="42"/>
  <c r="C54" i="42" s="1"/>
  <c r="H54" i="42" s="1"/>
  <c r="H48" i="42"/>
  <c r="Q50" i="46" s="1"/>
  <c r="Q55" i="46" s="1"/>
  <c r="Q56" i="46" s="1"/>
  <c r="H53" i="45"/>
  <c r="H54" i="45" s="1"/>
  <c r="I48" i="42"/>
  <c r="D17" i="24"/>
  <c r="C17" i="24"/>
  <c r="E54" i="42"/>
  <c r="D53" i="44"/>
  <c r="D54" i="44" s="1"/>
  <c r="E34" i="44"/>
  <c r="E53" i="44" s="1"/>
  <c r="E54" i="44" s="1"/>
  <c r="G22" i="48"/>
  <c r="G24" i="48" s="1"/>
  <c r="G46" i="48" s="1"/>
  <c r="O36" i="24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H18" i="49"/>
  <c r="C53" i="44"/>
  <c r="C54" i="44" s="1"/>
  <c r="H34" i="42"/>
  <c r="J34" i="42" s="1"/>
  <c r="J32" i="42"/>
  <c r="E53" i="45"/>
  <c r="E54" i="45" s="1"/>
  <c r="H14" i="49"/>
  <c r="D53" i="64"/>
  <c r="D54" i="64" s="1"/>
  <c r="I49" i="64"/>
  <c r="R33" i="45"/>
  <c r="R34" i="45" s="1"/>
  <c r="R54" i="45" s="1"/>
  <c r="S33" i="45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O9" i="24"/>
  <c r="C9" i="24" s="1"/>
  <c r="D9" i="24" s="1"/>
  <c r="E49" i="64"/>
  <c r="E53" i="64" s="1"/>
  <c r="E54" i="64" s="1"/>
  <c r="C14" i="48"/>
  <c r="C22" i="48" s="1"/>
  <c r="C24" i="48" s="1"/>
  <c r="H53" i="42" l="1"/>
  <c r="J48" i="42"/>
  <c r="R50" i="46"/>
  <c r="S50" i="46" s="1"/>
  <c r="M51" i="46"/>
  <c r="R51" i="46" s="1"/>
  <c r="N51" i="46"/>
  <c r="N55" i="46" s="1"/>
  <c r="N56" i="46" s="1"/>
  <c r="C26" i="48"/>
  <c r="C37" i="48" s="1"/>
  <c r="H21" i="49"/>
  <c r="H26" i="49" s="1"/>
  <c r="H46" i="49" s="1"/>
  <c r="H53" i="44"/>
  <c r="H54" i="44" s="1"/>
  <c r="J48" i="44"/>
  <c r="J53" i="44" s="1"/>
  <c r="J54" i="44" s="1"/>
  <c r="G19" i="49"/>
  <c r="I53" i="64"/>
  <c r="J49" i="64"/>
  <c r="G14" i="49"/>
  <c r="D53" i="42"/>
  <c r="I49" i="42"/>
  <c r="J49" i="42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11" i="49"/>
  <c r="I46" i="48"/>
  <c r="O32" i="24"/>
  <c r="O38" i="24" s="1"/>
  <c r="C31" i="24"/>
  <c r="C42" i="24" s="1"/>
  <c r="O31" i="24"/>
  <c r="E14" i="48"/>
  <c r="E22" i="48" s="1"/>
  <c r="E24" i="48" s="1"/>
  <c r="E26" i="48" s="1"/>
  <c r="O10" i="24"/>
  <c r="M55" i="46" l="1"/>
  <c r="M56" i="46" s="1"/>
  <c r="S51" i="46"/>
  <c r="S55" i="46" s="1"/>
  <c r="R55" i="46"/>
  <c r="R56" i="46" s="1"/>
  <c r="S56" i="46" s="1"/>
  <c r="G21" i="49"/>
  <c r="G26" i="49" s="1"/>
  <c r="G46" i="49" s="1"/>
  <c r="D28" i="49"/>
  <c r="D29" i="49" s="1"/>
  <c r="D27" i="48" s="1"/>
  <c r="E27" i="48" s="1"/>
  <c r="E29" i="49" s="1"/>
  <c r="I54" i="64"/>
  <c r="J54" i="64" s="1"/>
  <c r="J53" i="64"/>
  <c r="D54" i="42"/>
  <c r="I53" i="42"/>
  <c r="J53" i="42" s="1"/>
  <c r="I53" i="45"/>
  <c r="I54" i="45" s="1"/>
  <c r="J49" i="45"/>
  <c r="J53" i="45" s="1"/>
  <c r="J54" i="45" s="1"/>
  <c r="H15" i="24"/>
  <c r="G17" i="24"/>
  <c r="C26" i="49"/>
  <c r="C29" i="49"/>
  <c r="C45" i="48"/>
  <c r="C46" i="48" s="1"/>
  <c r="H25" i="24"/>
  <c r="G31" i="24"/>
  <c r="F9" i="24"/>
  <c r="E13" i="49"/>
  <c r="E25" i="49" s="1"/>
  <c r="E11" i="49"/>
  <c r="I14" i="49"/>
  <c r="I21" i="49" s="1"/>
  <c r="I26" i="49" s="1"/>
  <c r="C10" i="24"/>
  <c r="O12" i="24"/>
  <c r="O20" i="24" s="1"/>
  <c r="O42" i="24"/>
  <c r="D32" i="24"/>
  <c r="C28" i="49" l="1"/>
  <c r="C36" i="49" s="1"/>
  <c r="C45" i="49" s="1"/>
  <c r="C46" i="49" s="1"/>
  <c r="I54" i="42"/>
  <c r="J54" i="42" s="1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E58" i="47" l="1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M15" i="24" l="1"/>
  <c r="L17" i="24"/>
  <c r="I32" i="24"/>
  <c r="H42" i="24"/>
  <c r="I10" i="24"/>
  <c r="H20" i="24"/>
  <c r="M25" i="24"/>
  <c r="L31" i="24"/>
  <c r="K9" i="24"/>
  <c r="H16" i="48"/>
  <c r="H22" i="48" s="1"/>
  <c r="H24" i="48" s="1"/>
  <c r="N15" i="24" l="1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E122" i="8"/>
  <c r="K32" i="24" l="1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<sst xmlns="http://schemas.openxmlformats.org/spreadsheetml/2006/main" count="2788" uniqueCount="1249">
  <si>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</si>
  <si>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</si>
  <si>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</si>
  <si>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</si>
  <si>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</si>
  <si>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</si>
  <si>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</si>
  <si>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</si>
  <si>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</si>
  <si>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</si>
  <si>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</si>
  <si>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</si>
  <si>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</si>
  <si>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</si>
  <si>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</si>
  <si>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</si>
  <si>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</si>
  <si>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</si>
  <si>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</si>
  <si>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</si>
  <si>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</si>
  <si>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</si>
  <si>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</si>
  <si>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</si>
  <si>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</si>
  <si>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</si>
  <si>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</si>
  <si>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</si>
  <si>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</si>
  <si>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</si>
  <si>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</si>
  <si>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</si>
  <si>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</si>
  <si>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</si>
  <si>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</si>
  <si>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</si>
  <si>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</si>
  <si>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</si>
  <si>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</si>
  <si>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</si>
  <si>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</si>
  <si>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</si>
  <si>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</si>
  <si>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</si>
  <si>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</si>
  <si>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</si>
  <si>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</si>
  <si>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</si>
  <si>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</si>
  <si>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</si>
  <si>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</si>
  <si>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</si>
  <si>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</si>
  <si>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</si>
  <si>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</si>
  <si>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</si>
  <si>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</si>
  <si>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</si>
  <si>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</si>
  <si>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</si>
  <si>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</si>
  <si>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</si>
  <si>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</si>
  <si>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</si>
  <si>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</si>
  <si>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</si>
  <si>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</si>
  <si>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</si>
  <si>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</si>
  <si>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</si>
  <si>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</si>
  <si>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</si>
  <si>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</si>
  <si>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</si>
  <si>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</si>
  <si>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</si>
  <si>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</si>
  <si>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</si>
  <si>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</si>
  <si>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</si>
  <si>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</si>
  <si>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</si>
  <si>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</si>
  <si>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</si>
  <si>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</si>
  <si>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</si>
  <si>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</si>
  <si>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</si>
  <si>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</si>
  <si>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</si>
  <si>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</si>
  <si>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</si>
  <si>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</si>
  <si>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</si>
  <si>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</si>
  <si>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</si>
  <si>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</si>
  <si>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</si>
  <si>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</si>
  <si>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</si>
  <si>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</si>
  <si>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</si>
  <si>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</si>
  <si>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</si>
  <si>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</si>
  <si>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</si>
  <si>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</si>
  <si>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</si>
  <si>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</si>
  <si>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</si>
  <si>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</si>
  <si>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</si>
  <si>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</si>
  <si>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</si>
  <si>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</si>
  <si>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</si>
  <si>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</si>
  <si>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</si>
  <si>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</si>
  <si>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</si>
  <si>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</si>
  <si>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</si>
  <si>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</si>
  <si>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</si>
  <si>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</si>
  <si>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</si>
  <si>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</si>
  <si>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</si>
  <si>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</si>
  <si>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</si>
  <si>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</si>
  <si>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</si>
  <si>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</si>
  <si>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</si>
  <si>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</si>
  <si>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</si>
  <si>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</si>
  <si>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</si>
  <si>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</si>
  <si>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</si>
  <si>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</si>
  <si>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</si>
  <si>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</si>
  <si>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</si>
  <si>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</si>
  <si>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</si>
  <si>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</si>
  <si>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</si>
  <si>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</si>
  <si>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</si>
  <si>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</si>
  <si>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</si>
  <si>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</si>
  <si>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</si>
  <si>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</si>
  <si>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</si>
  <si>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</si>
  <si>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</si>
  <si>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</si>
  <si>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</si>
  <si>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</si>
  <si>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</si>
  <si>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</si>
  <si>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</si>
  <si>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</si>
  <si>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</si>
  <si>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</si>
  <si>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</si>
  <si>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</si>
  <si>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</si>
  <si>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</si>
  <si>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</si>
  <si>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</si>
  <si>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</si>
  <si>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</si>
  <si>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</si>
  <si>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</si>
  <si>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</si>
  <si>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</si>
  <si>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</si>
  <si>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</si>
  <si>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</si>
  <si>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</si>
  <si>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</si>
  <si>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</si>
  <si>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</si>
  <si>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</si>
  <si>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</si>
  <si>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</si>
  <si>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</si>
  <si>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</si>
  <si>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</si>
  <si>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</si>
  <si>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</si>
  <si>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</si>
  <si>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</si>
  <si>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</si>
  <si>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</si>
  <si>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</si>
  <si>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</si>
  <si>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</si>
  <si>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</si>
  <si>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</si>
  <si>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</si>
  <si>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</si>
  <si>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</si>
  <si>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</si>
  <si>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</si>
  <si>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</si>
  <si>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</si>
  <si>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</si>
  <si>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</si>
  <si>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</si>
  <si>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</si>
  <si>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</si>
  <si>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</si>
  <si>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</si>
  <si>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</si>
  <si>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</si>
  <si>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</si>
  <si>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</si>
  <si>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</si>
  <si>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</si>
  <si>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</si>
  <si>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</si>
  <si>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</si>
  <si>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</si>
  <si>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</si>
  <si>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</si>
  <si>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</si>
  <si>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</si>
  <si>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</si>
  <si>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</si>
  <si>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</si>
  <si>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</si>
  <si>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</si>
  <si>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</si>
  <si>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</si>
  <si>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</si>
  <si>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</si>
  <si>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</si>
  <si>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</si>
  <si>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</si>
  <si>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</si>
  <si>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</si>
  <si>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</si>
  <si>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</si>
  <si>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</si>
  <si>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</si>
  <si>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</si>
  <si>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</si>
  <si>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</si>
  <si>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</si>
  <si>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</si>
  <si>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</si>
  <si>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</si>
  <si>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</si>
  <si>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</si>
  <si>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</si>
  <si>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</si>
  <si>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</si>
  <si>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</si>
  <si>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</si>
  <si>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</si>
  <si>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</si>
  <si>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</si>
  <si>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</si>
  <si>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</si>
  <si>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</si>
  <si>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</si>
  <si>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</si>
  <si>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</si>
  <si>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</si>
  <si>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</si>
  <si>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</si>
  <si>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</si>
  <si>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</si>
  <si>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</si>
  <si>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</si>
  <si>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</si>
  <si>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</si>
  <si>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</si>
  <si>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</si>
  <si>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</si>
  <si>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</si>
  <si>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</si>
  <si>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</si>
  <si>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</si>
  <si>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</si>
  <si>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</si>
  <si>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</si>
  <si>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</si>
  <si>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</si>
  <si>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</si>
  <si>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</si>
  <si>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</si>
  <si>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</si>
  <si>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</si>
  <si>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</si>
  <si>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</si>
  <si>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</si>
  <si>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</si>
  <si>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</si>
  <si>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</si>
  <si>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</si>
  <si>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</si>
  <si>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</si>
  <si>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</si>
  <si>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</si>
  <si>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</si>
  <si>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</si>
  <si>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</si>
  <si>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</si>
  <si>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</si>
  <si>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</si>
  <si>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</si>
  <si>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</si>
  <si>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</si>
  <si>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</si>
  <si>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</si>
  <si>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</si>
  <si>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</si>
  <si>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</si>
  <si>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</si>
  <si>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</si>
  <si>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</si>
  <si>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</si>
  <si>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</si>
  <si>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</si>
  <si>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</si>
  <si>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</si>
  <si>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</si>
  <si>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</si>
  <si>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</si>
  <si>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</si>
  <si>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</si>
  <si>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</si>
  <si>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</si>
  <si>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</si>
  <si>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</si>
  <si>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</si>
  <si>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</si>
  <si>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</si>
  <si>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</si>
  <si>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</si>
  <si>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</si>
  <si>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</si>
  <si>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</si>
  <si>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</si>
  <si>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</si>
  <si>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</si>
  <si>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</si>
  <si>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</si>
  <si>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</si>
  <si>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</si>
  <si>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</si>
  <si>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</si>
  <si>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</si>
  <si>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</si>
  <si>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</si>
  <si>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</si>
  <si>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</si>
  <si>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</si>
  <si>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</si>
  <si>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</si>
  <si>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</si>
  <si>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</si>
  <si>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</si>
  <si>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</si>
  <si>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</si>
  <si>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</si>
  <si>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</si>
  <si>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</si>
  <si>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</si>
  <si>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</si>
  <si>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</si>
  <si>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</si>
  <si>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</si>
  <si>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</si>
  <si>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</si>
  <si>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</si>
  <si>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</si>
  <si>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</si>
  <si>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</si>
  <si>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</si>
  <si>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</si>
  <si>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</si>
  <si>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</si>
  <si>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</si>
  <si>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</si>
  <si>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</si>
  <si>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</si>
  <si>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</si>
  <si>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</si>
  <si>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</si>
  <si>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</si>
  <si>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</si>
  <si>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</si>
  <si>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</si>
  <si>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</si>
  <si>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</si>
  <si>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</si>
  <si>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</si>
  <si>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</si>
  <si>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</si>
  <si>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</si>
  <si>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</si>
  <si>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</si>
  <si>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</si>
  <si>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</si>
  <si>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</si>
  <si>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</si>
  <si>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</si>
  <si>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</si>
  <si>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</si>
  <si>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</si>
  <si>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</si>
  <si>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</si>
  <si>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</si>
  <si>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</si>
  <si>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</si>
  <si>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</si>
  <si>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</si>
  <si>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</si>
  <si>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</si>
  <si>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</si>
  <si>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</si>
  <si>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</si>
  <si>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</si>
  <si>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</si>
  <si>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</si>
  <si>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</si>
  <si>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</si>
  <si>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</si>
  <si>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</si>
  <si>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</si>
  <si>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</si>
  <si>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</si>
  <si>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</si>
  <si>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</si>
  <si>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</si>
  <si>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</si>
  <si>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</si>
  <si>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</si>
  <si>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</si>
  <si>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</si>
  <si>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</si>
  <si>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</si>
  <si>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</si>
  <si>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</si>
  <si>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</si>
  <si>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</si>
  <si>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</si>
  <si>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</si>
  <si>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</si>
  <si>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</si>
  <si>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</si>
  <si>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</si>
  <si>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</si>
  <si>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</si>
  <si>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</si>
  <si>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</si>
  <si>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</si>
  <si>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</si>
  <si>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</si>
  <si>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</si>
  <si>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</si>
  <si>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</si>
  <si>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</si>
  <si>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</si>
  <si>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</si>
  <si>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</si>
  <si>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</si>
  <si>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</si>
  <si>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</si>
  <si>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</si>
  <si>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</si>
  <si>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</si>
  <si>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</si>
  <si>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</si>
  <si>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</si>
  <si>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</si>
  <si>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</si>
  <si>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</si>
  <si>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</si>
  <si>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</si>
  <si>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</si>
  <si>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</si>
  <si>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</si>
  <si>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</si>
  <si>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</si>
  <si>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</si>
  <si>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</si>
  <si>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</si>
  <si>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</si>
  <si>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</si>
  <si>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</si>
  <si>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</si>
  <si>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</si>
  <si>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</si>
  <si>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</si>
  <si>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</si>
  <si>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</si>
  <si>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</si>
  <si>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</si>
  <si>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</si>
  <si>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</si>
  <si>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</si>
  <si>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</si>
  <si>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</si>
  <si>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</si>
  <si>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</si>
  <si>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</si>
  <si>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</si>
  <si>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</si>
  <si>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</si>
  <si>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</si>
  <si>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</si>
  <si>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</si>
  <si>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</si>
  <si>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</si>
  <si>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</si>
  <si>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</si>
  <si>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</si>
  <si>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</si>
  <si>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</si>
  <si>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</si>
  <si>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</si>
  <si>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</si>
  <si>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</si>
  <si>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</si>
  <si>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</si>
  <si>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</si>
  <si>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</si>
  <si>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</si>
  <si>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</si>
  <si>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</si>
  <si>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</si>
  <si>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</si>
  <si>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</si>
  <si>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</si>
  <si>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</si>
  <si>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</si>
  <si>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</si>
  <si>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</si>
  <si>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</si>
  <si>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</si>
  <si>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</si>
  <si>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</si>
  <si>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</si>
  <si>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</si>
  <si>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</si>
  <si>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</si>
  <si>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</si>
  <si>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</si>
  <si>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</si>
  <si>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</si>
  <si>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</si>
  <si>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</si>
  <si>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</si>
  <si>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</si>
  <si>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</si>
  <si>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</si>
  <si>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</si>
  <si>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</si>
  <si>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</si>
  <si>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</si>
  <si>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</si>
  <si>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</si>
  <si>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</si>
  <si>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</si>
  <si>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</si>
  <si>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</si>
  <si>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</si>
  <si>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</si>
  <si>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</si>
  <si>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</si>
  <si>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</si>
  <si>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</si>
  <si>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</si>
  <si>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</si>
  <si>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</si>
  <si>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</si>
  <si>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</si>
  <si>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</si>
  <si>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</si>
  <si>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</si>
  <si>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</si>
  <si>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</si>
  <si>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</si>
  <si>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</si>
  <si>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</si>
  <si>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</si>
  <si>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</si>
  <si>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</si>
  <si>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</si>
  <si>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</si>
  <si>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</si>
  <si>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</si>
  <si>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</si>
  <si>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</si>
  <si>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</si>
  <si>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</si>
  <si>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</si>
  <si>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</si>
  <si>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</si>
  <si>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</si>
  <si>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</si>
  <si>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</si>
  <si>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</si>
  <si>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</si>
  <si>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</si>
  <si>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</si>
  <si>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</si>
  <si>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</si>
  <si>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</si>
  <si>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</si>
  <si>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</si>
  <si>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</si>
  <si>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</si>
  <si>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</si>
  <si>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</si>
  <si>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</si>
  <si>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</si>
  <si>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</si>
  <si>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</si>
  <si>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</si>
  <si>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</si>
  <si>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</si>
  <si>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</si>
  <si>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</si>
  <si>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</si>
  <si>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</si>
  <si>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</si>
  <si>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</si>
  <si>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</si>
  <si>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</si>
  <si>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</si>
  <si>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</si>
  <si>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</si>
  <si>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</si>
  <si>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</si>
  <si>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</si>
  <si>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</si>
  <si>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</si>
  <si>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</si>
  <si>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</si>
  <si>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</si>
  <si>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</si>
  <si>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</si>
  <si>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</si>
  <si>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</si>
  <si>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</si>
  <si>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</si>
  <si>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</si>
  <si>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</si>
  <si>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</si>
  <si>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</si>
  <si>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</si>
  <si>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</si>
  <si>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</si>
  <si>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</si>
  <si>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</si>
  <si>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</si>
  <si>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</si>
  <si>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</si>
  <si>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</si>
  <si>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</si>
  <si>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</si>
  <si>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</si>
  <si>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</si>
  <si>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</si>
  <si>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</si>
  <si>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</si>
  <si>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</si>
  <si>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</si>
  <si>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</si>
  <si>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</si>
  <si>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</si>
  <si>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</si>
  <si>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</si>
  <si>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</si>
  <si>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</si>
  <si>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</si>
  <si>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</si>
  <si>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</si>
  <si>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</si>
  <si>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</si>
  <si>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</si>
  <si>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</si>
  <si>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</si>
  <si>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</si>
  <si>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</si>
  <si>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</si>
  <si>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</si>
  <si>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</si>
  <si>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</si>
  <si>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</si>
  <si>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</si>
  <si>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</si>
  <si>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</si>
  <si>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</si>
  <si>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</si>
  <si>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</si>
  <si>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</si>
  <si>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</si>
  <si>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</si>
  <si>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</si>
  <si>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</si>
  <si>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</si>
  <si>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</si>
  <si>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</si>
  <si>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</si>
  <si>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</si>
  <si>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</si>
  <si>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</si>
  <si>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</si>
  <si>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</si>
  <si>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</si>
  <si>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</si>
  <si>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</si>
  <si>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</si>
  <si>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</si>
  <si>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</si>
  <si>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</si>
  <si>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</si>
  <si>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</si>
  <si>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</si>
  <si>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</si>
  <si>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</si>
  <si>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</si>
  <si>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</si>
  <si>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</si>
  <si>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</si>
  <si>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</si>
  <si>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</si>
  <si>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</si>
  <si>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</si>
  <si>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</si>
  <si>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</si>
  <si>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</si>
  <si>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</si>
  <si>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</si>
  <si>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</si>
  <si>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</si>
  <si>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</si>
  <si>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</si>
  <si>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</si>
  <si>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</si>
  <si>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</si>
  <si>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</si>
  <si>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</si>
  <si>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</si>
  <si>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</si>
  <si>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</si>
  <si>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</si>
  <si>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</si>
  <si>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</si>
  <si>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</si>
  <si>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</si>
  <si>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</si>
  <si>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</si>
  <si>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</si>
  <si>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</si>
  <si>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</si>
  <si>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</si>
  <si>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</si>
  <si>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</si>
  <si>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</si>
  <si>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</si>
  <si>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</si>
  <si>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</si>
  <si>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</si>
  <si>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</si>
  <si>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</si>
  <si>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</si>
  <si>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</si>
  <si>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</si>
  <si>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</si>
  <si>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</si>
  <si>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</si>
  <si>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</si>
  <si>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</si>
  <si>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</si>
  <si>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</si>
  <si>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</si>
  <si>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</si>
  <si>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</si>
  <si>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</si>
  <si>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</si>
  <si>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</si>
  <si>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</si>
  <si>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</si>
  <si>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</si>
  <si>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</si>
  <si>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</si>
  <si>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</si>
  <si>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</si>
  <si>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</si>
  <si>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</si>
  <si>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</si>
  <si>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</si>
  <si>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</si>
  <si>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</si>
  <si>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</si>
  <si>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</si>
  <si>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</si>
  <si>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</si>
  <si>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</si>
  <si>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</si>
  <si>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</si>
  <si>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</si>
  <si>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</si>
  <si>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</si>
  <si>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</si>
  <si>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</si>
  <si>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</si>
  <si>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</si>
  <si>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</si>
  <si>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</si>
  <si>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</si>
  <si>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</si>
  <si>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</si>
  <si>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</si>
  <si>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</si>
  <si>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</si>
  <si>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</si>
  <si>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</si>
  <si>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</si>
  <si>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</si>
  <si>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</si>
  <si>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</si>
  <si>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</si>
  <si>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</si>
  <si>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</si>
  <si>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</si>
  <si>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</si>
  <si>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</si>
  <si>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</si>
  <si>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</si>
  <si>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</si>
  <si>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</si>
  <si>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</si>
  <si>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</si>
  <si>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</si>
  <si>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</si>
  <si>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</si>
  <si>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</si>
  <si>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</si>
  <si>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</si>
  <si>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</si>
  <si>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</si>
  <si>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</si>
  <si>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</si>
  <si>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</si>
  <si>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</si>
  <si>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</si>
  <si>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</si>
  <si>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</si>
  <si>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</si>
  <si>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</si>
  <si>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</si>
  <si>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</si>
  <si>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</si>
  <si>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</si>
  <si>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</si>
  <si>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</si>
  <si>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</si>
  <si>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</si>
  <si>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</si>
  <si>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</si>
  <si>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</si>
  <si>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</si>
  <si>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</si>
  <si>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</si>
  <si>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</si>
  <si>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</si>
  <si>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</si>
  <si>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</si>
  <si>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</si>
  <si>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</si>
  <si>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</si>
  <si>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</si>
  <si>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</si>
  <si>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</si>
  <si>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</si>
  <si>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</si>
  <si>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</si>
  <si>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</si>
  <si>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</si>
  <si>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</si>
  <si>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</si>
  <si>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</si>
  <si>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</si>
  <si>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</si>
  <si>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</si>
  <si>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</si>
  <si>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</si>
  <si>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</si>
  <si>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</si>
  <si>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</si>
  <si>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</si>
  <si>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</si>
  <si>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</si>
  <si>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</si>
  <si>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</si>
  <si>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</si>
  <si>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</si>
  <si>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</si>
  <si>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</si>
  <si>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</si>
  <si>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</si>
  <si>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</si>
  <si>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</si>
  <si>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</si>
  <si>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</si>
  <si>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</si>
  <si>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</si>
  <si>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</si>
  <si>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</si>
  <si>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</si>
  <si>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</si>
  <si>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</si>
  <si>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</si>
  <si>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</si>
  <si>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</si>
  <si>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</si>
  <si>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</si>
  <si>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</si>
  <si>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</si>
  <si>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</si>
  <si>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</si>
  <si>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</si>
  <si>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</si>
  <si>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</si>
  <si>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</si>
  <si>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</si>
  <si>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</si>
  <si>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</si>
  <si>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</si>
  <si>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</si>
  <si>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</si>
  <si>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</si>
  <si>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</si>
  <si>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</si>
  <si>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</si>
  <si>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</si>
  <si>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</si>
  <si>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</si>
  <si>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</si>
  <si>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</si>
  <si>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</si>
  <si>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</si>
  <si>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</si>
  <si>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</si>
  <si>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</si>
  <si>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</si>
  <si>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</si>
  <si>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</si>
  <si>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</si>
  <si>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</si>
  <si>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</si>
  <si>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</si>
  <si>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</si>
  <si>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</si>
  <si>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</si>
  <si>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</si>
  <si>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</si>
  <si>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</si>
  <si>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</si>
  <si>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</si>
  <si>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</si>
  <si>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</si>
  <si>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</si>
  <si>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</si>
  <si>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</si>
  <si>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</si>
  <si>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</si>
  <si>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</si>
  <si>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</si>
  <si>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</si>
  <si>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</si>
  <si>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</si>
  <si>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</si>
  <si>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</si>
  <si>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</si>
  <si>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</si>
  <si>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</si>
  <si>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</si>
  <si>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</si>
  <si>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</si>
  <si>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</si>
  <si>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</si>
  <si>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</si>
  <si>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</si>
  <si>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</si>
  <si>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</si>
  <si>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</si>
  <si>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</si>
  <si>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</si>
  <si>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</si>
  <si>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</si>
  <si>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</si>
  <si>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</si>
  <si>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</si>
  <si>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</si>
  <si>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</si>
  <si>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</si>
  <si>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</si>
  <si>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</si>
  <si>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</si>
  <si>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</si>
  <si>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</si>
  <si>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</si>
  <si>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</si>
  <si>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</si>
  <si>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</si>
  <si>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</si>
  <si>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</si>
  <si>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</si>
  <si>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</si>
  <si>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</si>
  <si>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</si>
  <si>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</si>
  <si>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</si>
  <si>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</si>
  <si>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</si>
  <si>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</si>
  <si>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</si>
  <si>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</si>
  <si>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</si>
  <si>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</si>
  <si>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</si>
  <si>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</si>
  <si>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</si>
  <si>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</si>
  <si>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</si>
  <si>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</si>
  <si>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</si>
  <si>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</si>
  <si>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</si>
  <si>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</si>
  <si>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</si>
  <si>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</si>
  <si>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</si>
  <si>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</si>
  <si>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</si>
  <si>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</si>
  <si>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</si>
  <si>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</si>
  <si>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</si>
  <si>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</si>
  <si>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</si>
  <si>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</si>
  <si>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</si>
  <si>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</si>
  <si>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</si>
  <si>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</si>
  <si>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</si>
  <si>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</si>
  <si>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</si>
  <si>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</si>
  <si>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</si>
  <si>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</si>
  <si>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</si>
  <si>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</si>
  <si>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</si>
  <si>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</si>
  <si>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</si>
  <si>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</si>
  <si>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</si>
  <si>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</si>
  <si>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</si>
  <si>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</si>
  <si>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</si>
  <si>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</si>
  <si>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</si>
  <si>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</si>
  <si>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</si>
  <si>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</si>
  <si>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</si>
  <si>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</si>
  <si>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</si>
  <si>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</si>
  <si>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</si>
  <si>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</si>
  <si>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</si>
  <si>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</si>
  <si>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</si>
  <si>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</si>
  <si>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</si>
  <si>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</si>
  <si>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</si>
  <si>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</si>
  <si>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</si>
  <si>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</si>
  <si>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</si>
  <si>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</si>
  <si>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</si>
  <si>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</si>
  <si>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</si>
  <si>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</si>
  <si>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</si>
  <si>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</si>
  <si>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</si>
  <si>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</si>
  <si>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</si>
  <si>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</si>
  <si>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</si>
  <si>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</si>
  <si>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</si>
  <si>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</si>
  <si>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</si>
  <si>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</si>
  <si>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</si>
  <si>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</si>
  <si>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</si>
  <si>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</si>
  <si>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</si>
  <si>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</si>
  <si>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</si>
  <si>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</si>
  <si>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</si>
  <si>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</si>
  <si>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</si>
  <si>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</si>
  <si>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</si>
  <si>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</si>
  <si>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</si>
  <si>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</si>
  <si>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</si>
  <si>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</si>
  <si>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</si>
  <si>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</si>
  <si>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</si>
  <si>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</si>
  <si>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</si>
  <si>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</si>
  <si>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</si>
  <si>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</si>
  <si>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</si>
  <si>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</si>
  <si>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</si>
  <si>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</si>
  <si>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</si>
  <si>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</si>
  <si>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</si>
  <si>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</si>
  <si>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</si>
  <si>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</si>
  <si>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</si>
  <si>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</si>
  <si>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</si>
  <si>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</si>
  <si>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</si>
  <si>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</si>
  <si>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</si>
  <si>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</si>
  <si>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</si>
  <si>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</si>
  <si>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</si>
  <si>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</si>
  <si>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</si>
  <si>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</si>
  <si>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</si>
  <si>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</si>
  <si>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</si>
  <si>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</si>
  <si>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</si>
  <si>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</si>
  <si>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</si>
  <si>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</si>
  <si>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</si>
  <si>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</si>
  <si>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</si>
  <si>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</si>
  <si>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</si>
  <si>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</si>
  <si>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</si>
  <si>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</si>
  <si>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</si>
  <si>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</si>
  <si>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</si>
  <si>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</si>
  <si>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</si>
  <si>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</si>
  <si>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</si>
  <si>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</si>
  <si>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</si>
  <si>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</si>
  <si>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</si>
  <si>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</si>
  <si>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</si>
  <si>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</si>
  <si>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</si>
  <si>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</si>
  <si>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</si>
  <si>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</si>
  <si>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</si>
  <si>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</si>
  <si>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</si>
  <si>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</si>
  <si>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</si>
  <si>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</si>
  <si>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</si>
  <si>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</si>
  <si>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</si>
  <si>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</si>
  <si>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</si>
  <si>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</si>
  <si>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</si>
  <si>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</si>
  <si>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</si>
  <si>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</si>
  <si>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</si>
  <si>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</si>
  <si>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</si>
  <si>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</si>
  <si>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</si>
  <si>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</si>
  <si>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</si>
  <si>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</si>
  <si>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</si>
  <si>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</si>
  <si>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</si>
  <si>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</si>
  <si>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</si>
  <si>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</si>
  <si>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</si>
  <si>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</si>
  <si>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</si>
  <si>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</si>
  <si>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</si>
  <si>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</si>
  <si>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</si>
  <si>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</si>
  <si>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</si>
  <si>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</si>
  <si>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</si>
  <si>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</si>
  <si>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 xml:space="preserve">2024. évi Pénzügyi mérleg </t>
  </si>
  <si>
    <t xml:space="preserve">2024. évi előirányzat </t>
  </si>
  <si>
    <t>2024. évi pénzügyi mérleg</t>
  </si>
  <si>
    <t xml:space="preserve">2024. évi pénzügyi mérlege </t>
  </si>
  <si>
    <t xml:space="preserve">2024. évi pénzügyi mérleg </t>
  </si>
  <si>
    <t>2024. szeptemberi ….-i  módosított előirányzat</t>
  </si>
  <si>
    <t>2024. szeptemberi ….-i módosított előirányzat</t>
  </si>
  <si>
    <t>2024. szeptember ….-i  módosított előirányzat</t>
  </si>
  <si>
    <t>2024. szeptember ….-i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</si>
</sst>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75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Alignment="1">
      <alignment horizontal="center" vertical="center" wrapText="1"/>
    </xf>
    <xf numFmtId="0" fontId="20" fillId="0" borderId="0" xfId="0" applyFont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165" fontId="25" fillId="0" borderId="0" xfId="0" applyNumberFormat="1" applyFont="1" applyAlignment="1">
      <alignment horizontal="center" vertical="center"/>
    </xf>
    <xf numFmtId="0" fontId="56" fillId="0" borderId="0" xfId="0" applyFont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Alignment="1">
      <alignment horizontal="left" vertical="center" wrapText="1"/>
    </xf>
    <xf numFmtId="3" fontId="25" fillId="0" borderId="0" xfId="78" applyNumberFormat="1" applyFont="1"/>
    <xf numFmtId="3" fontId="28" fillId="0" borderId="0" xfId="78" applyNumberFormat="1" applyFont="1" applyAlignment="1">
      <alignment horizontal="left" vertical="center" wrapText="1"/>
    </xf>
    <xf numFmtId="3" fontId="25" fillId="0" borderId="17" xfId="78" applyNumberFormat="1" applyFont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Alignment="1">
      <alignment horizontal="left" vertical="center" wrapText="1"/>
    </xf>
    <xf numFmtId="3" fontId="35" fillId="0" borderId="0" xfId="78" applyNumberFormat="1" applyFont="1" applyAlignment="1">
      <alignment horizontal="left" vertical="center" wrapText="1"/>
    </xf>
    <xf numFmtId="3" fontId="30" fillId="0" borderId="0" xfId="78" applyNumberFormat="1" applyFont="1"/>
    <xf numFmtId="0" fontId="28" fillId="0" borderId="0" xfId="78" applyFont="1"/>
    <xf numFmtId="0" fontId="58" fillId="0" borderId="0" xfId="78" applyFont="1"/>
    <xf numFmtId="3" fontId="28" fillId="0" borderId="0" xfId="0" applyNumberFormat="1" applyFont="1" applyAlignment="1">
      <alignment wrapText="1"/>
    </xf>
    <xf numFmtId="3" fontId="36" fillId="0" borderId="0" xfId="78" applyNumberFormat="1" applyFont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/>
    <xf numFmtId="3" fontId="61" fillId="0" borderId="0" xfId="0" applyNumberFormat="1" applyFont="1"/>
    <xf numFmtId="0" fontId="55" fillId="0" borderId="0" xfId="0" applyFont="1" applyAlignment="1">
      <alignment wrapText="1"/>
    </xf>
    <xf numFmtId="3" fontId="65" fillId="0" borderId="0" xfId="0" applyNumberFormat="1" applyFont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3" fontId="55" fillId="0" borderId="0" xfId="74" applyNumberFormat="1" applyFont="1"/>
    <xf numFmtId="0" fontId="60" fillId="0" borderId="0" xfId="0" applyFont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/>
    <xf numFmtId="0" fontId="34" fillId="0" borderId="0" xfId="0" applyFont="1"/>
    <xf numFmtId="0" fontId="65" fillId="0" borderId="0" xfId="0" applyFont="1"/>
    <xf numFmtId="3" fontId="65" fillId="0" borderId="21" xfId="0" applyNumberFormat="1" applyFont="1" applyBorder="1"/>
    <xf numFmtId="3" fontId="37" fillId="0" borderId="0" xfId="0" applyNumberFormat="1" applyFont="1"/>
    <xf numFmtId="0" fontId="25" fillId="0" borderId="0" xfId="0" applyFont="1"/>
    <xf numFmtId="3" fontId="25" fillId="0" borderId="21" xfId="0" applyNumberFormat="1" applyFont="1" applyBorder="1"/>
    <xf numFmtId="3" fontId="55" fillId="0" borderId="21" xfId="0" applyNumberFormat="1" applyFont="1" applyBorder="1" applyAlignment="1">
      <alignment wrapText="1"/>
    </xf>
    <xf numFmtId="0" fontId="28" fillId="0" borderId="21" xfId="0" applyFont="1" applyBorder="1"/>
    <xf numFmtId="3" fontId="61" fillId="0" borderId="0" xfId="0" applyNumberFormat="1" applyFont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/>
    <xf numFmtId="9" fontId="22" fillId="0" borderId="0" xfId="0" applyNumberFormat="1" applyFont="1" applyAlignment="1">
      <alignment horizontal="left"/>
    </xf>
    <xf numFmtId="10" fontId="22" fillId="0" borderId="0" xfId="0" applyNumberFormat="1" applyFont="1"/>
    <xf numFmtId="10" fontId="22" fillId="0" borderId="0" xfId="0" applyNumberFormat="1" applyFont="1" applyAlignment="1">
      <alignment wrapText="1"/>
    </xf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/>
    <xf numFmtId="3" fontId="26" fillId="0" borderId="0" xfId="0" applyNumberFormat="1" applyFont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3" fontId="70" fillId="0" borderId="0" xfId="0" applyNumberFormat="1" applyFont="1"/>
    <xf numFmtId="3" fontId="72" fillId="0" borderId="0" xfId="0" applyNumberFormat="1" applyFo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/>
    <xf numFmtId="0" fontId="83" fillId="0" borderId="0" xfId="0" applyFont="1"/>
    <xf numFmtId="3" fontId="83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/>
    <xf numFmtId="3" fontId="38" fillId="0" borderId="0" xfId="0" applyNumberFormat="1" applyFont="1"/>
    <xf numFmtId="3" fontId="63" fillId="0" borderId="0" xfId="0" applyNumberFormat="1" applyFont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/>
    <xf numFmtId="0" fontId="20" fillId="0" borderId="0" xfId="72" applyFont="1" applyAlignment="1">
      <alignment wrapText="1"/>
    </xf>
    <xf numFmtId="0" fontId="20" fillId="0" borderId="0" xfId="72" applyFont="1" applyAlignment="1" applyProtection="1">
      <alignment wrapText="1"/>
      <protection locked="0"/>
    </xf>
    <xf numFmtId="0" fontId="50" fillId="0" borderId="0" xfId="72" applyFont="1"/>
    <xf numFmtId="0" fontId="50" fillId="0" borderId="0" xfId="72" applyFont="1" applyAlignment="1" applyProtection="1">
      <alignment wrapText="1"/>
      <protection locked="0"/>
    </xf>
    <xf numFmtId="3" fontId="89" fillId="0" borderId="0" xfId="72" applyNumberFormat="1" applyFont="1"/>
    <xf numFmtId="0" fontId="89" fillId="0" borderId="0" xfId="72" applyFont="1" applyAlignment="1">
      <alignment horizontal="left"/>
    </xf>
    <xf numFmtId="0" fontId="89" fillId="0" borderId="0" xfId="72" applyFont="1"/>
    <xf numFmtId="14" fontId="89" fillId="0" borderId="0" xfId="72" applyNumberFormat="1" applyFont="1" applyAlignment="1">
      <alignment horizontal="right"/>
    </xf>
    <xf numFmtId="0" fontId="89" fillId="0" borderId="0" xfId="72" applyFont="1" applyAlignment="1">
      <alignment horizontal="left" wrapText="1"/>
    </xf>
    <xf numFmtId="14" fontId="89" fillId="0" borderId="0" xfId="72" applyNumberFormat="1" applyFont="1" applyAlignment="1" applyProtection="1">
      <alignment horizontal="left"/>
      <protection locked="0"/>
    </xf>
    <xf numFmtId="0" fontId="89" fillId="0" borderId="0" xfId="72" applyFont="1" applyAlignment="1" applyProtection="1">
      <alignment horizontal="left" wrapText="1"/>
      <protection locked="0"/>
    </xf>
    <xf numFmtId="14" fontId="89" fillId="0" borderId="0" xfId="72" applyNumberFormat="1" applyFont="1" applyAlignment="1" applyProtection="1">
      <alignment horizontal="right"/>
      <protection locked="0"/>
    </xf>
    <xf numFmtId="1" fontId="89" fillId="0" borderId="0" xfId="72" applyNumberFormat="1" applyFont="1" applyAlignment="1" applyProtection="1">
      <alignment wrapText="1"/>
      <protection locked="0"/>
    </xf>
    <xf numFmtId="1" fontId="89" fillId="0" borderId="0" xfId="72" applyNumberFormat="1" applyFont="1" applyProtection="1">
      <protection locked="0"/>
    </xf>
    <xf numFmtId="1" fontId="50" fillId="0" borderId="0" xfId="72" applyNumberFormat="1" applyFont="1" applyProtection="1">
      <protection locked="0"/>
    </xf>
    <xf numFmtId="0" fontId="50" fillId="0" borderId="0" xfId="72" applyFont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Alignment="1" applyProtection="1">
      <alignment wrapText="1"/>
      <protection locked="0"/>
    </xf>
    <xf numFmtId="1" fontId="89" fillId="0" borderId="0" xfId="72" applyNumberFormat="1" applyFont="1" applyAlignment="1" applyProtection="1">
      <alignment horizontal="right" wrapText="1"/>
      <protection locked="0"/>
    </xf>
    <xf numFmtId="1" fontId="20" fillId="0" borderId="0" xfId="72" applyNumberFormat="1" applyFont="1" applyProtection="1">
      <protection locked="0"/>
    </xf>
    <xf numFmtId="0" fontId="20" fillId="0" borderId="0" xfId="72" applyFont="1" applyAlignment="1" applyProtection="1">
      <alignment horizontal="right" wrapText="1"/>
      <protection locked="0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1" fontId="89" fillId="0" borderId="0" xfId="72" applyNumberFormat="1" applyFont="1"/>
    <xf numFmtId="0" fontId="51" fillId="0" borderId="0" xfId="72" applyFo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/>
    <xf numFmtId="49" fontId="51" fillId="0" borderId="0" xfId="72" applyNumberFormat="1" applyFont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Alignment="1">
      <alignment horizontal="right"/>
    </xf>
    <xf numFmtId="0" fontId="92" fillId="0" borderId="0" xfId="72" applyFont="1" applyAlignment="1">
      <alignment horizontal="left"/>
    </xf>
    <xf numFmtId="3" fontId="91" fillId="0" borderId="23" xfId="72" applyNumberFormat="1" applyFont="1" applyBorder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21" xfId="0" applyNumberFormat="1" applyFont="1" applyBorder="1"/>
    <xf numFmtId="0" fontId="25" fillId="0" borderId="26" xfId="0" applyFont="1" applyBorder="1"/>
    <xf numFmtId="3" fontId="61" fillId="0" borderId="51" xfId="0" applyNumberFormat="1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Border="1" applyAlignment="1">
      <alignment vertical="center"/>
    </xf>
    <xf numFmtId="4" fontId="23" fillId="0" borderId="23" xfId="71" applyNumberFormat="1" applyFont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Border="1" applyAlignment="1">
      <alignment vertical="center"/>
    </xf>
    <xf numFmtId="164" fontId="23" fillId="0" borderId="23" xfId="71" applyNumberFormat="1" applyFont="1" applyBorder="1" applyAlignment="1">
      <alignment horizontal="right" vertical="center"/>
    </xf>
    <xf numFmtId="0" fontId="99" fillId="0" borderId="0" xfId="0" applyFont="1"/>
    <xf numFmtId="10" fontId="23" fillId="0" borderId="0" xfId="0" applyNumberFormat="1" applyFont="1" applyAlignment="1">
      <alignment horizontal="left"/>
    </xf>
    <xf numFmtId="166" fontId="20" fillId="0" borderId="0" xfId="0" applyNumberFormat="1" applyFont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3" fontId="41" fillId="0" borderId="75" xfId="0" applyNumberFormat="1" applyFont="1" applyBorder="1"/>
    <xf numFmtId="0" fontId="41" fillId="0" borderId="76" xfId="0" applyFont="1" applyBorder="1"/>
    <xf numFmtId="0" fontId="41" fillId="0" borderId="56" xfId="0" applyFont="1" applyBorder="1"/>
    <xf numFmtId="3" fontId="31" fillId="0" borderId="25" xfId="0" applyNumberFormat="1" applyFont="1" applyBorder="1"/>
    <xf numFmtId="3" fontId="57" fillId="0" borderId="0" xfId="0" applyNumberFormat="1" applyFont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Alignment="1">
      <alignment horizontal="center"/>
    </xf>
    <xf numFmtId="0" fontId="52" fillId="0" borderId="0" xfId="72" applyFont="1" applyAlignment="1">
      <alignment horizontal="left"/>
    </xf>
    <xf numFmtId="0" fontId="52" fillId="0" borderId="0" xfId="72" applyFont="1"/>
    <xf numFmtId="3" fontId="52" fillId="0" borderId="0" xfId="72" applyNumberFormat="1" applyFont="1"/>
    <xf numFmtId="0" fontId="52" fillId="0" borderId="0" xfId="72" applyFont="1" applyAlignment="1">
      <alignment horizontal="left" wrapText="1"/>
    </xf>
    <xf numFmtId="3" fontId="52" fillId="0" borderId="0" xfId="72" applyNumberFormat="1" applyFont="1" applyAlignment="1">
      <alignment horizontal="right"/>
    </xf>
    <xf numFmtId="14" fontId="52" fillId="0" borderId="0" xfId="72" applyNumberFormat="1" applyFont="1" applyAlignment="1" applyProtection="1">
      <alignment horizontal="left"/>
      <protection locked="0"/>
    </xf>
    <xf numFmtId="0" fontId="52" fillId="0" borderId="0" xfId="72" applyFont="1" applyAlignment="1" applyProtection="1">
      <alignment horizontal="left" wrapText="1"/>
      <protection locked="0"/>
    </xf>
    <xf numFmtId="3" fontId="52" fillId="0" borderId="0" xfId="72" applyNumberFormat="1" applyFont="1" applyAlignment="1" applyProtection="1">
      <alignment wrapText="1"/>
      <protection locked="0"/>
    </xf>
    <xf numFmtId="14" fontId="52" fillId="0" borderId="0" xfId="72" applyNumberFormat="1" applyFont="1" applyAlignment="1" applyProtection="1">
      <alignment horizontal="left" vertical="center"/>
      <protection locked="0"/>
    </xf>
    <xf numFmtId="3" fontId="109" fillId="0" borderId="0" xfId="0" applyNumberFormat="1" applyFont="1"/>
    <xf numFmtId="3" fontId="110" fillId="0" borderId="0" xfId="72" applyNumberFormat="1" applyFont="1" applyAlignment="1" applyProtection="1">
      <alignment wrapText="1"/>
      <protection locked="0"/>
    </xf>
    <xf numFmtId="3" fontId="89" fillId="0" borderId="0" xfId="0" applyNumberFormat="1" applyFont="1"/>
    <xf numFmtId="3" fontId="89" fillId="0" borderId="0" xfId="72" applyNumberFormat="1" applyFont="1" applyAlignment="1" applyProtection="1">
      <alignment wrapText="1"/>
      <protection locked="0"/>
    </xf>
    <xf numFmtId="0" fontId="111" fillId="0" borderId="0" xfId="0" applyFont="1"/>
    <xf numFmtId="0" fontId="112" fillId="0" borderId="23" xfId="0" applyFont="1" applyBorder="1" applyAlignment="1">
      <alignment horizontal="center"/>
    </xf>
    <xf numFmtId="0" fontId="47" fillId="0" borderId="0" xfId="72" applyFont="1" applyAlignment="1">
      <alignment horizontal="right"/>
    </xf>
    <xf numFmtId="14" fontId="52" fillId="0" borderId="0" xfId="72" applyNumberFormat="1" applyFont="1" applyAlignment="1">
      <alignment horizontal="right"/>
    </xf>
    <xf numFmtId="0" fontId="52" fillId="0" borderId="0" xfId="72" applyFont="1" applyAlignment="1">
      <alignment horizontal="right"/>
    </xf>
    <xf numFmtId="14" fontId="52" fillId="0" borderId="0" xfId="72" applyNumberFormat="1" applyFont="1" applyAlignment="1" applyProtection="1">
      <alignment horizontal="right"/>
      <protection locked="0"/>
    </xf>
    <xf numFmtId="0" fontId="52" fillId="0" borderId="0" xfId="72" applyFont="1" applyAlignment="1" applyProtection="1">
      <alignment horizontal="left" vertical="center" wrapText="1"/>
      <protection locked="0"/>
    </xf>
    <xf numFmtId="14" fontId="52" fillId="0" borderId="0" xfId="72" applyNumberFormat="1" applyFont="1" applyAlignment="1" applyProtection="1">
      <alignment horizontal="right" vertical="center"/>
      <protection locked="0"/>
    </xf>
    <xf numFmtId="3" fontId="52" fillId="0" borderId="0" xfId="72" applyNumberFormat="1" applyFont="1" applyAlignment="1" applyProtection="1">
      <alignment vertical="center" wrapText="1"/>
      <protection locked="0"/>
    </xf>
    <xf numFmtId="3" fontId="112" fillId="0" borderId="0" xfId="0" applyNumberFormat="1" applyFo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Border="1" applyAlignment="1">
      <alignment vertical="center" shrinkToFit="1"/>
    </xf>
    <xf numFmtId="3" fontId="107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horizontal="right" vertical="center"/>
    </xf>
    <xf numFmtId="3" fontId="23" fillId="0" borderId="23" xfId="71" applyNumberFormat="1" applyFont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Border="1" applyAlignment="1">
      <alignment vertical="center"/>
    </xf>
    <xf numFmtId="14" fontId="89" fillId="0" borderId="0" xfId="72" applyNumberFormat="1" applyFont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56" xfId="0" applyFont="1" applyBorder="1"/>
    <xf numFmtId="0" fontId="42" fillId="0" borderId="56" xfId="0" applyFont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Alignment="1">
      <alignment vertical="center"/>
    </xf>
    <xf numFmtId="3" fontId="30" fillId="0" borderId="0" xfId="78" applyNumberFormat="1" applyFont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/>
    <xf numFmtId="0" fontId="56" fillId="0" borderId="0" xfId="0" applyFont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Alignment="1">
      <alignment wrapText="1"/>
    </xf>
    <xf numFmtId="3" fontId="56" fillId="0" borderId="0" xfId="0" applyNumberFormat="1" applyFont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/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98" fillId="0" borderId="0" xfId="0" applyFont="1" applyAlignment="1">
      <alignment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0" fillId="0" borderId="43" xfId="0" applyBorder="1" applyAlignment="1">
      <alignment wrapText="1"/>
    </xf>
    <xf numFmtId="0" fontId="0" fillId="0" borderId="0" xfId="0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3" fontId="113" fillId="0" borderId="0" xfId="0" applyNumberFormat="1" applyFont="1"/>
    <xf numFmtId="3" fontId="113" fillId="0" borderId="56" xfId="0" applyNumberFormat="1" applyFont="1" applyBorder="1"/>
    <xf numFmtId="3" fontId="30" fillId="0" borderId="50" xfId="0" applyNumberFormat="1" applyFont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Border="1"/>
    <xf numFmtId="0" fontId="22" fillId="0" borderId="56" xfId="0" applyFont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Border="1" applyAlignment="1">
      <alignment wrapText="1"/>
    </xf>
    <xf numFmtId="16" fontId="55" fillId="0" borderId="0" xfId="0" applyNumberFormat="1" applyFont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Alignment="1">
      <alignment vertical="center"/>
    </xf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Border="1" applyAlignment="1">
      <alignment horizontal="center" vertical="center" wrapText="1"/>
    </xf>
    <xf numFmtId="3" fontId="134" fillId="0" borderId="31" xfId="71" applyNumberFormat="1" applyFont="1" applyBorder="1" applyAlignment="1">
      <alignment horizontal="center" vertical="center" wrapText="1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/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/>
    <xf numFmtId="3" fontId="28" fillId="0" borderId="37" xfId="78" applyNumberFormat="1" applyFont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/>
    <xf numFmtId="3" fontId="35" fillId="0" borderId="0" xfId="0" applyNumberFormat="1" applyFont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Alignment="1">
      <alignment horizontal="left" vertical="center" wrapText="1"/>
    </xf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Alignment="1">
      <alignment vertical="center"/>
    </xf>
    <xf numFmtId="3" fontId="105" fillId="0" borderId="0" xfId="0" applyNumberFormat="1" applyFont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/>
    <xf numFmtId="3" fontId="105" fillId="0" borderId="0" xfId="0" applyNumberFormat="1" applyFont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10" fillId="0" borderId="0" xfId="72" applyFont="1"/>
    <xf numFmtId="3" fontId="110" fillId="0" borderId="0" xfId="0" applyNumberFormat="1" applyFont="1"/>
    <xf numFmtId="14" fontId="110" fillId="0" borderId="0" xfId="72" applyNumberFormat="1" applyFont="1" applyAlignment="1" applyProtection="1">
      <alignment horizontal="left"/>
      <protection locked="0"/>
    </xf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Alignment="1">
      <alignment horizontal="center" vertical="center" wrapText="1"/>
    </xf>
    <xf numFmtId="49" fontId="120" fillId="0" borderId="0" xfId="0" applyNumberFormat="1" applyFont="1" applyAlignment="1">
      <alignment horizontal="center" vertical="center"/>
    </xf>
    <xf numFmtId="165" fontId="120" fillId="0" borderId="0" xfId="0" applyNumberFormat="1" applyFont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Alignment="1">
      <alignment wrapText="1"/>
    </xf>
    <xf numFmtId="0" fontId="145" fillId="0" borderId="0" xfId="0" applyFont="1"/>
    <xf numFmtId="0" fontId="145" fillId="0" borderId="0" xfId="0" applyFont="1" applyAlignment="1">
      <alignment horizontal="right"/>
    </xf>
    <xf numFmtId="0" fontId="144" fillId="0" borderId="0" xfId="0" applyFont="1" applyAlignment="1">
      <alignment horizontal="right"/>
    </xf>
    <xf numFmtId="0" fontId="144" fillId="0" borderId="0" xfId="0" applyFo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Alignment="1">
      <alignment wrapText="1"/>
    </xf>
    <xf numFmtId="4" fontId="144" fillId="0" borderId="0" xfId="0" applyNumberFormat="1" applyFont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0" xfId="0" applyFont="1" applyAlignment="1">
      <alignment wrapText="1"/>
    </xf>
    <xf numFmtId="0" fontId="91" fillId="0" borderId="0" xfId="0" applyFont="1"/>
    <xf numFmtId="0" fontId="92" fillId="0" borderId="0" xfId="0" applyFont="1" applyAlignment="1">
      <alignment horizontal="right"/>
    </xf>
    <xf numFmtId="0" fontId="89" fillId="0" borderId="0" xfId="0" applyFont="1" applyAlignment="1">
      <alignment horizontal="right"/>
    </xf>
    <xf numFmtId="4" fontId="91" fillId="0" borderId="0" xfId="0" applyNumberFormat="1" applyFont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56" fillId="0" borderId="25" xfId="0" applyFont="1" applyBorder="1" applyAlignment="1">
      <alignment vertical="center" wrapText="1"/>
    </xf>
    <xf numFmtId="165" fontId="28" fillId="0" borderId="106" xfId="0" applyNumberFormat="1" applyFont="1" applyBorder="1" applyAlignment="1">
      <alignment horizontal="center" vertical="center"/>
    </xf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/>
    <xf numFmtId="3" fontId="137" fillId="0" borderId="56" xfId="0" applyNumberFormat="1" applyFont="1" applyBorder="1"/>
    <xf numFmtId="0" fontId="120" fillId="0" borderId="56" xfId="0" applyFont="1" applyBorder="1"/>
    <xf numFmtId="3" fontId="149" fillId="0" borderId="0" xfId="0" applyNumberFormat="1" applyFont="1"/>
    <xf numFmtId="3" fontId="139" fillId="0" borderId="0" xfId="0" applyNumberFormat="1" applyFont="1"/>
    <xf numFmtId="3" fontId="139" fillId="0" borderId="0" xfId="0" applyNumberFormat="1" applyFont="1" applyAlignment="1">
      <alignment wrapText="1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Alignment="1">
      <alignment vertical="center"/>
    </xf>
    <xf numFmtId="3" fontId="134" fillId="0" borderId="69" xfId="71" applyNumberFormat="1" applyFont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164" fillId="0" borderId="75" xfId="0" applyFont="1" applyBorder="1" applyAlignment="1">
      <alignment horizontal="left" vertical="center"/>
    </xf>
    <xf numFmtId="3" fontId="85" fillId="0" borderId="76" xfId="0" applyNumberFormat="1" applyFont="1" applyBorder="1"/>
    <xf numFmtId="0" fontId="66" fillId="0" borderId="0" xfId="0" applyFont="1" applyAlignment="1">
      <alignment horizontal="left" vertical="center"/>
    </xf>
    <xf numFmtId="3" fontId="76" fillId="0" borderId="0" xfId="0" applyNumberFormat="1" applyFont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Border="1"/>
    <xf numFmtId="0" fontId="165" fillId="0" borderId="0" xfId="0" applyFont="1"/>
    <xf numFmtId="0" fontId="162" fillId="0" borderId="0" xfId="0" applyFont="1" applyAlignment="1">
      <alignment horizontal="left" vertical="center"/>
    </xf>
    <xf numFmtId="3" fontId="116" fillId="0" borderId="0" xfId="0" applyNumberFormat="1" applyFont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Alignment="1">
      <alignment horizontal="left" vertical="center"/>
    </xf>
    <xf numFmtId="3" fontId="166" fillId="0" borderId="0" xfId="0" applyNumberFormat="1" applyFont="1"/>
    <xf numFmtId="3" fontId="166" fillId="0" borderId="56" xfId="0" applyNumberFormat="1" applyFont="1" applyBorder="1"/>
    <xf numFmtId="0" fontId="162" fillId="0" borderId="0" xfId="0" applyFont="1"/>
    <xf numFmtId="0" fontId="76" fillId="0" borderId="0" xfId="0" applyFont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/>
    <xf numFmtId="0" fontId="164" fillId="0" borderId="0" xfId="0" applyFont="1"/>
    <xf numFmtId="0" fontId="168" fillId="0" borderId="0" xfId="0" applyFont="1"/>
    <xf numFmtId="0" fontId="66" fillId="0" borderId="26" xfId="0" applyFont="1" applyBorder="1" applyAlignment="1">
      <alignment horizontal="left"/>
    </xf>
    <xf numFmtId="3" fontId="66" fillId="0" borderId="0" xfId="0" applyNumberFormat="1" applyFont="1"/>
    <xf numFmtId="0" fontId="169" fillId="0" borderId="0" xfId="0" applyFont="1"/>
    <xf numFmtId="3" fontId="161" fillId="0" borderId="0" xfId="78" applyNumberFormat="1" applyFont="1" applyAlignment="1">
      <alignment vertical="center"/>
    </xf>
    <xf numFmtId="3" fontId="170" fillId="0" borderId="0" xfId="78" applyNumberFormat="1" applyFont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/>
    <xf numFmtId="3" fontId="76" fillId="0" borderId="56" xfId="0" applyNumberFormat="1" applyFont="1" applyBorder="1"/>
    <xf numFmtId="3" fontId="167" fillId="0" borderId="0" xfId="0" applyNumberFormat="1" applyFont="1" applyAlignment="1">
      <alignment vertical="center"/>
    </xf>
    <xf numFmtId="3" fontId="116" fillId="0" borderId="0" xfId="0" applyNumberFormat="1" applyFont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Alignment="1">
      <alignment vertical="center" wrapText="1"/>
    </xf>
    <xf numFmtId="0" fontId="76" fillId="0" borderId="0" xfId="0" applyFont="1" applyAlignment="1">
      <alignment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/>
    <xf numFmtId="3" fontId="157" fillId="0" borderId="0" xfId="0" applyNumberFormat="1" applyFont="1"/>
    <xf numFmtId="3" fontId="157" fillId="0" borderId="56" xfId="0" applyNumberFormat="1" applyFont="1" applyBorder="1"/>
    <xf numFmtId="3" fontId="159" fillId="0" borderId="0" xfId="0" applyNumberFormat="1" applyFont="1"/>
    <xf numFmtId="3" fontId="175" fillId="0" borderId="0" xfId="0" applyNumberFormat="1" applyFont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3" fontId="20" fillId="0" borderId="0" xfId="0" applyNumberFormat="1" applyFont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/>
    <xf numFmtId="3" fontId="0" fillId="0" borderId="0" xfId="0" applyNumberFormat="1"/>
    <xf numFmtId="14" fontId="110" fillId="0" borderId="0" xfId="72" applyNumberFormat="1" applyFont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/>
    <xf numFmtId="0" fontId="177" fillId="0" borderId="0" xfId="0" applyFont="1" applyAlignment="1">
      <alignment horizontal="left" vertical="center"/>
    </xf>
    <xf numFmtId="0" fontId="76" fillId="0" borderId="0" xfId="0" applyFont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Alignment="1">
      <alignment horizontal="right"/>
    </xf>
    <xf numFmtId="0" fontId="110" fillId="0" borderId="0" xfId="72" applyFont="1" applyAlignment="1" applyProtection="1">
      <alignment horizontal="left" wrapText="1"/>
      <protection locked="0"/>
    </xf>
    <xf numFmtId="0" fontId="144" fillId="0" borderId="61" xfId="0" applyFont="1" applyBorder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14" fontId="89" fillId="0" borderId="0" xfId="72" applyNumberFormat="1" applyFont="1" applyAlignment="1" applyProtection="1">
      <alignment horizontal="left" vertical="center" wrapText="1"/>
      <protection locked="0"/>
    </xf>
    <xf numFmtId="0" fontId="89" fillId="0" borderId="0" xfId="72" applyFont="1" applyAlignment="1">
      <alignment horizontal="center" vertical="center"/>
    </xf>
    <xf numFmtId="0" fontId="89" fillId="0" borderId="0" xfId="72" applyFont="1" applyAlignment="1">
      <alignment horizontal="left" vertical="center" wrapText="1"/>
    </xf>
    <xf numFmtId="0" fontId="89" fillId="0" borderId="0" xfId="72" applyFont="1" applyAlignment="1">
      <alignment vertical="center" wrapText="1"/>
    </xf>
    <xf numFmtId="3" fontId="89" fillId="0" borderId="0" xfId="72" applyNumberFormat="1" applyFont="1" applyAlignment="1">
      <alignment vertical="center" wrapText="1"/>
    </xf>
    <xf numFmtId="0" fontId="0" fillId="0" borderId="0" xfId="0" applyAlignment="1">
      <alignment vertical="center"/>
    </xf>
    <xf numFmtId="0" fontId="89" fillId="0" borderId="0" xfId="72" applyFont="1" applyAlignment="1">
      <alignment horizontal="left" vertical="center"/>
    </xf>
    <xf numFmtId="0" fontId="89" fillId="0" borderId="0" xfId="72" applyFont="1" applyAlignment="1">
      <alignment vertical="center"/>
    </xf>
    <xf numFmtId="3" fontId="89" fillId="0" borderId="0" xfId="72" applyNumberFormat="1" applyFont="1" applyAlignment="1">
      <alignment vertical="center"/>
    </xf>
    <xf numFmtId="14" fontId="89" fillId="0" borderId="0" xfId="72" applyNumberFormat="1" applyFont="1" applyAlignment="1">
      <alignment horizontal="center" vertical="center"/>
    </xf>
    <xf numFmtId="3" fontId="89" fillId="0" borderId="0" xfId="72" applyNumberFormat="1" applyFont="1" applyAlignment="1">
      <alignment horizontal="right" vertical="center"/>
    </xf>
    <xf numFmtId="0" fontId="89" fillId="0" borderId="0" xfId="72" applyFont="1" applyAlignment="1" applyProtection="1">
      <alignment vertical="center" wrapText="1"/>
      <protection locked="0"/>
    </xf>
    <xf numFmtId="14" fontId="89" fillId="0" borderId="0" xfId="72" applyNumberFormat="1" applyFont="1" applyAlignment="1" applyProtection="1">
      <alignment horizontal="center" vertical="center" wrapText="1"/>
      <protection locked="0"/>
    </xf>
    <xf numFmtId="3" fontId="89" fillId="0" borderId="0" xfId="72" applyNumberFormat="1" applyFont="1" applyAlignment="1" applyProtection="1">
      <alignment horizontal="right" vertical="center" wrapText="1"/>
      <protection locked="0"/>
    </xf>
    <xf numFmtId="3" fontId="89" fillId="0" borderId="0" xfId="72" applyNumberFormat="1" applyFont="1" applyAlignment="1" applyProtection="1">
      <alignment vertical="center" wrapText="1"/>
      <protection locked="0"/>
    </xf>
    <xf numFmtId="14" fontId="89" fillId="0" borderId="0" xfId="72" applyNumberFormat="1" applyFont="1" applyAlignment="1">
      <alignment horizontal="center" vertical="center" wrapText="1"/>
    </xf>
    <xf numFmtId="3" fontId="89" fillId="0" borderId="0" xfId="72" applyNumberFormat="1" applyFont="1" applyAlignment="1">
      <alignment horizontal="right" vertical="center" wrapText="1"/>
    </xf>
    <xf numFmtId="0" fontId="89" fillId="0" borderId="0" xfId="72" applyFont="1" applyAlignment="1" applyProtection="1">
      <alignment horizontal="left" vertical="center" wrapText="1"/>
      <protection locked="0"/>
    </xf>
    <xf numFmtId="14" fontId="89" fillId="0" borderId="0" xfId="72" applyNumberFormat="1" applyFont="1" applyAlignment="1" applyProtection="1">
      <alignment horizontal="center" vertical="center"/>
      <protection locked="0"/>
    </xf>
    <xf numFmtId="14" fontId="130" fillId="0" borderId="0" xfId="0" applyNumberFormat="1" applyFont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0" fontId="89" fillId="0" borderId="0" xfId="0" applyFont="1" applyAlignment="1">
      <alignment horizontal="center" vertical="center"/>
    </xf>
    <xf numFmtId="0" fontId="126" fillId="0" borderId="0" xfId="0" applyFont="1" applyAlignment="1">
      <alignment vertical="center"/>
    </xf>
    <xf numFmtId="0" fontId="89" fillId="0" borderId="0" xfId="0" applyFont="1" applyAlignment="1">
      <alignment horizontal="left" vertical="center"/>
    </xf>
    <xf numFmtId="0" fontId="89" fillId="0" borderId="0" xfId="0" applyFont="1" applyAlignment="1">
      <alignment vertical="center" wrapText="1"/>
    </xf>
    <xf numFmtId="3" fontId="89" fillId="0" borderId="0" xfId="0" applyNumberFormat="1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0" fontId="142" fillId="0" borderId="0" xfId="0" applyFont="1" applyAlignment="1">
      <alignment vertical="center"/>
    </xf>
    <xf numFmtId="14" fontId="89" fillId="0" borderId="0" xfId="0" applyNumberFormat="1" applyFont="1" applyAlignment="1">
      <alignment horizontal="left" vertical="center"/>
    </xf>
    <xf numFmtId="0" fontId="10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43" fillId="0" borderId="0" xfId="0" applyFont="1" applyAlignment="1">
      <alignment vertical="center"/>
    </xf>
    <xf numFmtId="0" fontId="176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28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Alignment="1">
      <alignment wrapText="1"/>
    </xf>
    <xf numFmtId="0" fontId="42" fillId="0" borderId="0" xfId="0" applyFont="1" applyAlignment="1">
      <alignment horizontal="left" vertical="center" wrapText="1"/>
    </xf>
    <xf numFmtId="0" fontId="48" fillId="0" borderId="0" xfId="0" applyFont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/>
    <xf numFmtId="0" fontId="22" fillId="0" borderId="2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Border="1"/>
    <xf numFmtId="3" fontId="26" fillId="0" borderId="116" xfId="0" applyNumberFormat="1" applyFont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0" fontId="28" fillId="0" borderId="0" xfId="0" applyFont="1" applyAlignment="1">
      <alignment vertical="center" wrapText="1"/>
    </xf>
    <xf numFmtId="3" fontId="28" fillId="0" borderId="75" xfId="0" applyNumberFormat="1" applyFont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/>
    <xf numFmtId="16" fontId="28" fillId="0" borderId="0" xfId="0" applyNumberFormat="1" applyFont="1"/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Alignment="1">
      <alignment vertical="center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Alignment="1">
      <alignment vertical="center" wrapText="1"/>
    </xf>
    <xf numFmtId="3" fontId="113" fillId="0" borderId="0" xfId="0" applyNumberFormat="1" applyFont="1" applyAlignment="1">
      <alignment wrapText="1"/>
    </xf>
    <xf numFmtId="3" fontId="182" fillId="0" borderId="0" xfId="0" applyNumberFormat="1" applyFont="1"/>
    <xf numFmtId="3" fontId="121" fillId="0" borderId="0" xfId="0" applyNumberFormat="1" applyFont="1"/>
    <xf numFmtId="3" fontId="121" fillId="0" borderId="56" xfId="0" applyNumberFormat="1" applyFont="1" applyBorder="1"/>
    <xf numFmtId="3" fontId="183" fillId="0" borderId="0" xfId="0" applyNumberFormat="1" applyFont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3" fontId="35" fillId="0" borderId="56" xfId="74" applyNumberFormat="1" applyFont="1" applyBorder="1"/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61" fillId="0" borderId="0" xfId="0" applyFont="1" applyAlignment="1">
      <alignment horizontal="center"/>
    </xf>
    <xf numFmtId="0" fontId="66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Border="1" applyAlignment="1">
      <alignment horizontal="center" vertical="center"/>
    </xf>
    <xf numFmtId="0" fontId="134" fillId="0" borderId="85" xfId="71" applyFont="1" applyBorder="1" applyAlignment="1">
      <alignment horizontal="center" vertical="center"/>
    </xf>
    <xf numFmtId="3" fontId="98" fillId="0" borderId="44" xfId="71" applyNumberFormat="1" applyFont="1" applyBorder="1" applyAlignment="1">
      <alignment horizontal="center" vertical="center" wrapText="1"/>
    </xf>
    <xf numFmtId="3" fontId="134" fillId="0" borderId="26" xfId="71" applyNumberFormat="1" applyFont="1" applyBorder="1" applyAlignment="1">
      <alignment horizontal="center" vertical="center" wrapText="1"/>
    </xf>
    <xf numFmtId="3" fontId="134" fillId="0" borderId="72" xfId="71" applyNumberFormat="1" applyFont="1" applyBorder="1" applyAlignment="1">
      <alignment horizontal="center" vertical="center" wrapText="1"/>
    </xf>
    <xf numFmtId="3" fontId="27" fillId="0" borderId="0" xfId="0" applyNumberFormat="1" applyFont="1" applyAlignment="1">
      <alignment horizontal="right" vertical="top" wrapText="1"/>
    </xf>
    <xf numFmtId="0" fontId="75" fillId="0" borderId="21" xfId="0" applyFont="1" applyBorder="1"/>
    <xf numFmtId="0" fontId="75" fillId="0" borderId="0" xfId="0" applyFont="1"/>
    <xf numFmtId="0" fontId="24" fillId="0" borderId="46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0" fillId="0" borderId="0" xfId="0"/>
    <xf numFmtId="0" fontId="72" fillId="0" borderId="13" xfId="0" applyFont="1" applyBorder="1" applyAlignment="1">
      <alignment horizontal="right"/>
    </xf>
    <xf numFmtId="0" fontId="0" fillId="0" borderId="13" xfId="0" applyBorder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25" fillId="0" borderId="0" xfId="76" applyFont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31" fillId="0" borderId="0" xfId="0" applyFont="1"/>
    <xf numFmtId="3" fontId="34" fillId="0" borderId="0" xfId="78" applyNumberFormat="1" applyFont="1" applyAlignment="1">
      <alignment horizontal="right"/>
    </xf>
    <xf numFmtId="3" fontId="25" fillId="0" borderId="0" xfId="78" applyNumberFormat="1" applyFont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Alignment="1">
      <alignment horizontal="center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60" fillId="0" borderId="0" xfId="0" applyNumberFormat="1" applyFont="1" applyAlignment="1">
      <alignment horizontal="right"/>
    </xf>
    <xf numFmtId="0" fontId="81" fillId="0" borderId="0" xfId="0" applyFont="1"/>
    <xf numFmtId="0" fontId="83" fillId="0" borderId="0" xfId="0" applyFont="1" applyAlignment="1">
      <alignment horizontal="center"/>
    </xf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7" xfId="0" applyNumberFormat="1" applyFont="1" applyBorder="1" applyAlignment="1">
      <alignment horizontal="center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0" fontId="131" fillId="0" borderId="0" xfId="0" applyFont="1" applyAlignment="1">
      <alignment horizontal="right" vertical="top" wrapText="1"/>
    </xf>
    <xf numFmtId="0" fontId="129" fillId="0" borderId="0" xfId="0" applyFont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Alignment="1">
      <alignment horizontal="right"/>
    </xf>
    <xf numFmtId="0" fontId="51" fillId="0" borderId="0" xfId="0" applyFont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53" fillId="0" borderId="0" xfId="0" applyFont="1" applyAlignment="1">
      <alignment horizontal="right"/>
    </xf>
    <xf numFmtId="0" fontId="47" fillId="0" borderId="0" xfId="0" applyFont="1" applyAlignment="1">
      <alignment horizontal="center"/>
    </xf>
    <xf numFmtId="0" fontId="146" fillId="0" borderId="0" xfId="0" applyFont="1" applyAlignment="1">
      <alignment horizontal="left" wrapText="1"/>
    </xf>
    <xf numFmtId="0" fontId="146" fillId="0" borderId="0" xfId="0" applyFont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0" xfId="77" applyFont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23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abSelected="1" zoomScale="80" zoomScaleNormal="80" workbookViewId="0">
      <selection activeCell="C18" sqref="C18"/>
    </sheetView>
  </sheetViews>
  <sheetFormatPr defaultColWidth="9.140625" defaultRowHeight="11.25" x14ac:dyDescent="0.2"/>
  <cols>
    <col min="1" max="1" width="4.28515625" style="81" customWidth="1"/>
    <col min="2" max="2" width="48.42578125" style="81" customWidth="1"/>
    <col min="3" max="10" width="10.42578125" style="82" customWidth="1"/>
    <col min="11" max="11" width="50.28515625" style="82" customWidth="1"/>
    <col min="12" max="14" width="10.42578125" style="82" customWidth="1"/>
    <col min="15" max="22" width="10.42578125" style="81" customWidth="1"/>
    <col min="23" max="27" width="9.140625" style="81"/>
    <col min="28" max="16384" width="9.140625" style="7"/>
  </cols>
  <sheetData>
    <row r="1" spans="1:27" ht="12.75" customHeight="1" x14ac:dyDescent="0.2">
      <c r="A1" s="1265" t="s">
        <v>1239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27" ht="20.25" x14ac:dyDescent="0.3">
      <c r="B2" s="446"/>
      <c r="N2" s="83"/>
    </row>
    <row r="3" spans="1:27" ht="12.75" customHeight="1" x14ac:dyDescent="0.2">
      <c r="A3" s="1266" t="s">
        <v>51</v>
      </c>
      <c r="B3" s="1266"/>
      <c r="C3" s="1266"/>
      <c r="D3" s="1266"/>
      <c r="E3" s="1266"/>
      <c r="F3" s="1266"/>
      <c r="G3" s="1266"/>
      <c r="H3" s="1266"/>
      <c r="I3" s="1266"/>
      <c r="J3" s="1266"/>
      <c r="K3" s="1266"/>
      <c r="L3" s="1266"/>
      <c r="M3" s="1266"/>
      <c r="N3" s="1266"/>
      <c r="O3" s="1266"/>
      <c r="P3" s="1266"/>
      <c r="Q3" s="1266"/>
      <c r="R3" s="1266"/>
      <c r="S3" s="1266"/>
    </row>
    <row r="4" spans="1:27" ht="12.75" customHeight="1" x14ac:dyDescent="0.2">
      <c r="A4" s="1267" t="s">
        <v>1244</v>
      </c>
      <c r="B4" s="1267"/>
      <c r="C4" s="1267"/>
      <c r="D4" s="1267"/>
      <c r="E4" s="1267"/>
      <c r="F4" s="1267"/>
      <c r="G4" s="1267"/>
      <c r="H4" s="1267"/>
      <c r="I4" s="1267"/>
      <c r="J4" s="1267"/>
      <c r="K4" s="1267"/>
      <c r="L4" s="1267"/>
      <c r="M4" s="1267"/>
      <c r="N4" s="1267"/>
      <c r="O4" s="1267"/>
      <c r="P4" s="1267"/>
      <c r="Q4" s="1267"/>
      <c r="R4" s="1267"/>
      <c r="S4" s="1267"/>
    </row>
    <row r="5" spans="1:27" ht="12.75" customHeight="1" x14ac:dyDescent="0.2">
      <c r="A5" s="1268" t="s">
        <v>248</v>
      </c>
      <c r="B5" s="1268"/>
      <c r="C5" s="1268"/>
      <c r="D5" s="1268"/>
      <c r="E5" s="1268"/>
      <c r="F5" s="1268"/>
      <c r="G5" s="1268"/>
      <c r="H5" s="1268"/>
      <c r="I5" s="1268"/>
      <c r="J5" s="1268"/>
      <c r="K5" s="1268"/>
      <c r="L5" s="1268"/>
      <c r="M5" s="1268"/>
      <c r="N5" s="1268"/>
      <c r="O5" s="1268"/>
      <c r="P5" s="1268"/>
      <c r="Q5" s="1268"/>
      <c r="R5" s="1268"/>
      <c r="S5" s="1268"/>
    </row>
    <row r="6" spans="1:27" ht="12.75" customHeight="1" x14ac:dyDescent="0.2">
      <c r="A6" s="1272" t="s">
        <v>53</v>
      </c>
      <c r="B6" s="1274" t="s">
        <v>54</v>
      </c>
      <c r="C6" s="1259" t="s">
        <v>55</v>
      </c>
      <c r="D6" s="1260"/>
      <c r="E6" s="1260"/>
      <c r="F6" s="1260"/>
      <c r="G6" s="1260"/>
      <c r="H6" s="1260"/>
      <c r="I6" s="1260"/>
      <c r="J6" s="1261"/>
      <c r="K6" s="1275" t="s">
        <v>56</v>
      </c>
      <c r="L6" s="1262" t="s">
        <v>57</v>
      </c>
      <c r="M6" s="1263"/>
      <c r="N6" s="1263"/>
      <c r="O6" s="1263"/>
      <c r="P6" s="1263"/>
      <c r="Q6" s="1263"/>
      <c r="R6" s="1263"/>
      <c r="S6" s="1264"/>
      <c r="V6" s="7"/>
      <c r="W6" s="7"/>
      <c r="X6" s="7"/>
      <c r="Y6" s="7"/>
      <c r="Z6" s="7"/>
      <c r="AA6" s="7"/>
    </row>
    <row r="7" spans="1:27" ht="12.75" customHeight="1" x14ac:dyDescent="0.2">
      <c r="A7" s="1272"/>
      <c r="B7" s="1274"/>
      <c r="C7" s="1269" t="s">
        <v>1241</v>
      </c>
      <c r="D7" s="1269"/>
      <c r="E7" s="1270"/>
      <c r="F7" s="1277" t="s">
        <v>1230</v>
      </c>
      <c r="G7" s="1278"/>
      <c r="H7" s="1277" t="s">
        <v>1247</v>
      </c>
      <c r="I7" s="1278"/>
      <c r="J7" s="1278"/>
      <c r="K7" s="1276"/>
      <c r="L7" s="1271" t="s">
        <v>1241</v>
      </c>
      <c r="M7" s="1271"/>
      <c r="N7" s="1271"/>
      <c r="O7" s="1257" t="s">
        <v>1230</v>
      </c>
      <c r="P7" s="1258"/>
      <c r="Q7" s="1257" t="s">
        <v>1248</v>
      </c>
      <c r="R7" s="1258"/>
      <c r="S7" s="1258"/>
      <c r="V7" s="7"/>
      <c r="W7" s="7"/>
      <c r="X7" s="7"/>
      <c r="Y7" s="7"/>
      <c r="Z7" s="7"/>
      <c r="AA7" s="7"/>
    </row>
    <row r="8" spans="1:27" s="61" customFormat="1" ht="36.6" customHeight="1" x14ac:dyDescent="0.2">
      <c r="A8" s="1273"/>
      <c r="B8" s="1206" t="s">
        <v>58</v>
      </c>
      <c r="C8" s="1194" t="s">
        <v>59</v>
      </c>
      <c r="D8" s="1194" t="s">
        <v>60</v>
      </c>
      <c r="E8" s="1221" t="s">
        <v>61</v>
      </c>
      <c r="F8" s="1196" t="s">
        <v>59</v>
      </c>
      <c r="G8" s="1196" t="s">
        <v>60</v>
      </c>
      <c r="H8" s="1196" t="s">
        <v>59</v>
      </c>
      <c r="I8" s="1196" t="s">
        <v>60</v>
      </c>
      <c r="J8" s="1196" t="s">
        <v>61</v>
      </c>
      <c r="K8" s="1192" t="s">
        <v>62</v>
      </c>
      <c r="L8" s="1194" t="s">
        <v>59</v>
      </c>
      <c r="M8" s="1194" t="s">
        <v>60</v>
      </c>
      <c r="N8" s="1194" t="s">
        <v>61</v>
      </c>
      <c r="O8" s="1196" t="s">
        <v>59</v>
      </c>
      <c r="P8" s="1196" t="s">
        <v>60</v>
      </c>
      <c r="Q8" s="1196" t="s">
        <v>59</v>
      </c>
      <c r="R8" s="1196" t="s">
        <v>60</v>
      </c>
      <c r="S8" s="1196" t="s">
        <v>61</v>
      </c>
      <c r="T8" s="104"/>
      <c r="U8" s="104"/>
    </row>
    <row r="9" spans="1:27" ht="11.45" customHeight="1" x14ac:dyDescent="0.2">
      <c r="A9" s="1208">
        <v>1</v>
      </c>
      <c r="B9" s="1231" t="s">
        <v>22</v>
      </c>
      <c r="C9" s="1199"/>
      <c r="D9" s="1199"/>
      <c r="E9" s="1199"/>
      <c r="F9" s="1199"/>
      <c r="G9" s="1199"/>
      <c r="H9" s="1199"/>
      <c r="I9" s="1199"/>
      <c r="J9" s="1210"/>
      <c r="K9" s="1232" t="s">
        <v>23</v>
      </c>
      <c r="L9" s="1199"/>
      <c r="M9" s="1199"/>
      <c r="N9" s="1228"/>
      <c r="O9" s="1240"/>
      <c r="P9" s="1240"/>
      <c r="Q9" s="1240"/>
      <c r="R9" s="1240"/>
      <c r="S9" s="1241"/>
      <c r="V9" s="7"/>
      <c r="W9" s="7"/>
      <c r="X9" s="7"/>
      <c r="Y9" s="7"/>
      <c r="Z9" s="7"/>
      <c r="AA9" s="7"/>
    </row>
    <row r="10" spans="1:27" x14ac:dyDescent="0.2">
      <c r="A10" s="1172">
        <f t="shared" ref="A10:A56" si="0">A9+1</f>
        <v>2</v>
      </c>
      <c r="B10" s="81" t="s">
        <v>178</v>
      </c>
      <c r="C10" s="135"/>
      <c r="D10" s="135"/>
      <c r="E10" s="135"/>
      <c r="F10" s="135"/>
      <c r="G10" s="135"/>
      <c r="H10" s="135"/>
      <c r="I10" s="135"/>
      <c r="J10" s="254"/>
      <c r="K10" s="303" t="s">
        <v>196</v>
      </c>
      <c r="L10" s="135">
        <f>'pü.mérleg Önkorm.'!L10+'pü.mérleg Hivatal'!L12+'püm. GAMESZ. '!L12+'püm Festetics'!L12+'püm-TASZII.'!L12</f>
        <v>638244</v>
      </c>
      <c r="M10" s="135">
        <f>'pü.mérleg Önkorm.'!M10+'pü.mérleg Hivatal'!M12+'püm. GAMESZ. '!M12+'püm Festetics'!M12+'püm-TASZII.'!M12</f>
        <v>443405</v>
      </c>
      <c r="N10" s="135">
        <f>'pü.mérleg Önkorm.'!N10+'pü.mérleg Hivatal'!N12+'püm. GAMESZ. '!N12+'püm Festetics'!N12+'püm-TASZII.'!N12</f>
        <v>1081649</v>
      </c>
      <c r="O10" s="135">
        <f>'pü.mérleg Önkorm.'!O10+'pü.mérleg Hivatal'!O12+'püm. GAMESZ. '!O12+'püm Festetics'!O12+'püm-TASZII.'!O12</f>
        <v>7440</v>
      </c>
      <c r="P10" s="135">
        <f>'pü.mérleg Önkorm.'!P10+'pü.mérleg Hivatal'!P12+'püm. GAMESZ. '!P12+'püm Festetics'!P12+'püm-TASZII.'!P12</f>
        <v>49526</v>
      </c>
      <c r="Q10" s="135">
        <f>'pü.mérleg Önkorm.'!Q10+'pü.mérleg Hivatal'!Q12+'püm. GAMESZ. '!Q12+'püm Festetics'!Q12+'püm-TASZII.'!Q12</f>
        <v>645684</v>
      </c>
      <c r="R10" s="135">
        <f>'pü.mérleg Önkorm.'!R10+'pü.mérleg Hivatal'!R12+'püm. GAMESZ. '!R12+'püm Festetics'!R12+'püm-TASZII.'!R12</f>
        <v>492931</v>
      </c>
      <c r="S10" s="254">
        <f>'pü.mérleg Önkorm.'!S10+'pü.mérleg Hivatal'!S12+'püm. GAMESZ. '!S12+'püm Festetics'!S12+'püm-TASZII.'!S12</f>
        <v>1138615</v>
      </c>
      <c r="V10" s="7"/>
      <c r="W10" s="7"/>
      <c r="X10" s="7"/>
      <c r="Y10" s="7"/>
      <c r="Z10" s="7"/>
      <c r="AA10" s="7"/>
    </row>
    <row r="11" spans="1:27" x14ac:dyDescent="0.2">
      <c r="A11" s="1172">
        <f t="shared" si="0"/>
        <v>3</v>
      </c>
      <c r="B11" s="81" t="s">
        <v>173</v>
      </c>
      <c r="C11" s="135">
        <f>'pü.mérleg Önkorm.'!C11</f>
        <v>304149</v>
      </c>
      <c r="D11" s="135">
        <f>'pü.mérleg Önkorm.'!D11</f>
        <v>181387</v>
      </c>
      <c r="E11" s="135">
        <f>'pü.mérleg Önkorm.'!E11</f>
        <v>485536</v>
      </c>
      <c r="F11" s="135">
        <f>'pü.mérleg Önkorm.'!F11</f>
        <v>9645</v>
      </c>
      <c r="G11" s="135">
        <f>'pü.mérleg Önkorm.'!G11</f>
        <v>22700</v>
      </c>
      <c r="H11" s="135">
        <f>'pü.mérleg Önkorm.'!H11</f>
        <v>313794</v>
      </c>
      <c r="I11" s="135">
        <f>'pü.mérleg Önkorm.'!I11</f>
        <v>204087</v>
      </c>
      <c r="J11" s="135">
        <f>'pü.mérleg Önkorm.'!J11</f>
        <v>517881</v>
      </c>
      <c r="K11" s="303" t="s">
        <v>197</v>
      </c>
      <c r="L11" s="135">
        <f>'pü.mérleg Önkorm.'!L11+'pü.mérleg Hivatal'!L13+'püm. GAMESZ. '!L13+'püm Festetics'!L13+'püm-TASZII.'!L13</f>
        <v>125422</v>
      </c>
      <c r="M11" s="135">
        <f>'pü.mérleg Önkorm.'!M11+'pü.mérleg Hivatal'!M13+'püm. GAMESZ. '!M13+'püm Festetics'!M13+'püm-TASZII.'!M13</f>
        <v>37436</v>
      </c>
      <c r="N11" s="135">
        <f>'pü.mérleg Önkorm.'!N11+'pü.mérleg Hivatal'!N13+'püm. GAMESZ. '!N13+'püm Festetics'!N13+'püm-TASZII.'!N13</f>
        <v>162858</v>
      </c>
      <c r="O11" s="135">
        <f>'pü.mérleg Önkorm.'!O11+'pü.mérleg Hivatal'!O13+'püm. GAMESZ. '!O13+'püm Festetics'!O13+'püm-TASZII.'!O13</f>
        <v>1205</v>
      </c>
      <c r="P11" s="135">
        <f>'pü.mérleg Önkorm.'!P11+'pü.mérleg Hivatal'!P13+'püm. GAMESZ. '!P13+'püm Festetics'!P13+'püm-TASZII.'!P13</f>
        <v>6533</v>
      </c>
      <c r="Q11" s="135">
        <f>'pü.mérleg Önkorm.'!Q11+'pü.mérleg Hivatal'!Q13+'püm. GAMESZ. '!Q13+'püm Festetics'!Q13+'püm-TASZII.'!Q13</f>
        <v>126627</v>
      </c>
      <c r="R11" s="135">
        <f>'pü.mérleg Önkorm.'!R11+'pü.mérleg Hivatal'!R13+'püm. GAMESZ. '!R13+'püm Festetics'!R13+'püm-TASZII.'!R13</f>
        <v>43969</v>
      </c>
      <c r="S11" s="254">
        <f>'pü.mérleg Önkorm.'!S11+'pü.mérleg Hivatal'!S13+'püm. GAMESZ. '!S13+'püm Festetics'!S13+'püm-TASZII.'!S13</f>
        <v>170596</v>
      </c>
      <c r="V11" s="7"/>
      <c r="W11" s="7"/>
      <c r="X11" s="7"/>
      <c r="Y11" s="7"/>
      <c r="Z11" s="7"/>
      <c r="AA11" s="7"/>
    </row>
    <row r="12" spans="1:27" x14ac:dyDescent="0.2">
      <c r="A12" s="1172">
        <f t="shared" si="0"/>
        <v>4</v>
      </c>
      <c r="B12" s="81" t="s">
        <v>171</v>
      </c>
      <c r="C12" s="135"/>
      <c r="D12" s="135"/>
      <c r="E12" s="135"/>
      <c r="F12" s="135"/>
      <c r="G12" s="135"/>
      <c r="H12" s="135"/>
      <c r="I12" s="135"/>
      <c r="J12" s="135"/>
      <c r="K12" s="303" t="s">
        <v>198</v>
      </c>
      <c r="L12" s="135">
        <f>'pü.mérleg Önkorm.'!L12+'pü.mérleg Hivatal'!L14+'püm. GAMESZ. '!L14+'püm Festetics'!L14+'püm-TASZII.'!L14</f>
        <v>895401</v>
      </c>
      <c r="M12" s="135">
        <f>'pü.mérleg Önkorm.'!M12+'pü.mérleg Hivatal'!M14+'püm. GAMESZ. '!M14+'püm Festetics'!M14+'püm-TASZII.'!M14</f>
        <v>840494</v>
      </c>
      <c r="N12" s="135">
        <f>'pü.mérleg Önkorm.'!N12+'pü.mérleg Hivatal'!N14+'püm. GAMESZ. '!N14+'püm Festetics'!N14+'püm-TASZII.'!N14</f>
        <v>1735895</v>
      </c>
      <c r="O12" s="135">
        <f>'pü.mérleg Önkorm.'!O12+'pü.mérleg Hivatal'!O14+'püm. GAMESZ. '!O14+'püm Festetics'!O14+'püm-TASZII.'!O14</f>
        <v>4982</v>
      </c>
      <c r="P12" s="135">
        <f>'pü.mérleg Önkorm.'!P12+'pü.mérleg Hivatal'!P14+'püm. GAMESZ. '!P14+'püm Festetics'!P14+'püm-TASZII.'!P14</f>
        <v>4000</v>
      </c>
      <c r="Q12" s="135">
        <f>'pü.mérleg Önkorm.'!Q12+'pü.mérleg Hivatal'!Q14+'püm. GAMESZ. '!Q14+'püm Festetics'!Q14+'püm-TASZII.'!Q14</f>
        <v>900383</v>
      </c>
      <c r="R12" s="135">
        <f>'pü.mérleg Önkorm.'!R12+'pü.mérleg Hivatal'!R14+'püm. GAMESZ. '!R14+'püm Festetics'!R14+'püm-TASZII.'!R14</f>
        <v>844494</v>
      </c>
      <c r="S12" s="254">
        <f>'pü.mérleg Önkorm.'!S12+'pü.mérleg Hivatal'!S14+'püm. GAMESZ. '!S14+'püm Festetics'!S14+'püm-TASZII.'!S14</f>
        <v>1744877</v>
      </c>
      <c r="V12" s="7"/>
      <c r="W12" s="7"/>
      <c r="X12" s="7"/>
      <c r="Y12" s="7"/>
      <c r="Z12" s="7"/>
      <c r="AA12" s="7"/>
    </row>
    <row r="13" spans="1:27" ht="12" customHeight="1" x14ac:dyDescent="0.2">
      <c r="A13" s="1172">
        <f t="shared" si="0"/>
        <v>5</v>
      </c>
      <c r="B13" s="81" t="s">
        <v>1200</v>
      </c>
      <c r="C13" s="135">
        <f>'pü.mérleg Önkorm.'!C13+'pü.mérleg Hivatal'!C14+'püm. GAMESZ. '!C14+'püm Festetics'!C14+'püm-TASZII.'!C14</f>
        <v>6221</v>
      </c>
      <c r="D13" s="135">
        <f>'pü.mérleg Önkorm.'!D13+'pü.mérleg Hivatal'!D14+'püm. GAMESZ. '!D14+'püm Festetics'!D14+'püm-TASZII.'!D14</f>
        <v>12840</v>
      </c>
      <c r="E13" s="135">
        <f>'pü.mérleg Önkorm.'!E13+'pü.mérleg Hivatal'!E14+'püm. GAMESZ. '!E14+'püm Festetics'!E14+'püm-TASZII.'!E14</f>
        <v>19061</v>
      </c>
      <c r="F13" s="135">
        <f>'pü.mérleg Önkorm.'!F13+'pü.mérleg Hivatal'!F14+'püm. GAMESZ. '!F14+'püm Festetics'!F14+'püm-TASZII.'!F14</f>
        <v>4312</v>
      </c>
      <c r="G13" s="135">
        <f>'pü.mérleg Önkorm.'!G13+'pü.mérleg Hivatal'!G14+'püm. GAMESZ. '!G14+'püm Festetics'!G14+'püm-TASZII.'!G14</f>
        <v>1525</v>
      </c>
      <c r="H13" s="135">
        <f>'pü.mérleg Önkorm.'!H13+'pü.mérleg Hivatal'!H14+'püm. GAMESZ. '!H14+'püm Festetics'!H14+'püm-TASZII.'!H14</f>
        <v>10533</v>
      </c>
      <c r="I13" s="135">
        <f>'pü.mérleg Önkorm.'!I13+'pü.mérleg Hivatal'!I14+'püm. GAMESZ. '!I14+'püm Festetics'!I14+'püm-TASZII.'!I14</f>
        <v>14365</v>
      </c>
      <c r="J13" s="135">
        <f>'pü.mérleg Önkorm.'!J13+'pü.mérleg Hivatal'!J14+'püm. GAMESZ. '!J14+'püm Festetics'!J14+'püm-TASZII.'!J14</f>
        <v>24898</v>
      </c>
      <c r="K13" s="303"/>
      <c r="L13" s="135">
        <f>'pü.mérleg Önkorm.'!L13+'pü.mérleg Hivatal'!L15+'püm. GAMESZ. '!L15+'püm Festetics'!L15+'püm-TASZII.'!L15</f>
        <v>0</v>
      </c>
      <c r="M13" s="135">
        <f>'pü.mérleg Önkorm.'!M13+'pü.mérleg Hivatal'!M15+'püm. GAMESZ. '!M15+'püm Festetics'!M15+'püm-TASZII.'!M15</f>
        <v>0</v>
      </c>
      <c r="N13" s="135">
        <f>'pü.mérleg Önkorm.'!N13+'pü.mérleg Hivatal'!N15+'püm. GAMESZ. '!N15+'püm Festetics'!N15+'püm-TASZII.'!N15</f>
        <v>0</v>
      </c>
      <c r="O13" s="135">
        <f>'pü.mérleg Önkorm.'!O13+'pü.mérleg Hivatal'!O15+'püm. GAMESZ. '!O15+'püm Festetics'!O15+'püm-TASZII.'!O15</f>
        <v>0</v>
      </c>
      <c r="P13" s="135">
        <f>'pü.mérleg Önkorm.'!P13+'pü.mérleg Hivatal'!P15+'püm. GAMESZ. '!P15+'püm Festetics'!P15+'püm-TASZII.'!P15</f>
        <v>0</v>
      </c>
      <c r="Q13" s="135">
        <f>'pü.mérleg Önkorm.'!Q13+'pü.mérleg Hivatal'!Q15+'püm. GAMESZ. '!Q15+'püm Festetics'!Q15+'püm-TASZII.'!Q15</f>
        <v>0</v>
      </c>
      <c r="R13" s="135">
        <f>'pü.mérleg Önkorm.'!R13+'pü.mérleg Hivatal'!R15+'püm. GAMESZ. '!R15+'püm Festetics'!R15+'püm-TASZII.'!R15</f>
        <v>0</v>
      </c>
      <c r="S13" s="254">
        <f>'pü.mérleg Önkorm.'!S13+'pü.mérleg Hivatal'!S15+'püm. GAMESZ. '!S15+'püm Festetics'!S15+'püm-TASZII.'!S15</f>
        <v>0</v>
      </c>
      <c r="V13" s="7"/>
      <c r="W13" s="7"/>
      <c r="X13" s="7"/>
      <c r="Y13" s="7"/>
      <c r="Z13" s="7"/>
      <c r="AA13" s="7"/>
    </row>
    <row r="14" spans="1:27" x14ac:dyDescent="0.2">
      <c r="A14" s="1172">
        <f t="shared" si="0"/>
        <v>6</v>
      </c>
      <c r="B14" s="81" t="s">
        <v>776</v>
      </c>
      <c r="C14" s="135"/>
      <c r="D14" s="135"/>
      <c r="E14" s="135"/>
      <c r="F14" s="135"/>
      <c r="G14" s="135"/>
      <c r="H14" s="135"/>
      <c r="I14" s="135"/>
      <c r="J14" s="135"/>
      <c r="K14" s="303" t="s">
        <v>199</v>
      </c>
      <c r="L14" s="135">
        <f>'pü.mérleg Önkorm.'!L14+'pü.mérleg Hivatal'!L16+'püm. GAMESZ. '!L16+'püm Festetics'!L16+'püm-TASZII.'!L16</f>
        <v>0</v>
      </c>
      <c r="M14" s="135">
        <f>'pü.mérleg Önkorm.'!M14+'pü.mérleg Hivatal'!M16+'püm. GAMESZ. '!M16+'püm Festetics'!M16+'püm-TASZII.'!M16</f>
        <v>16309</v>
      </c>
      <c r="N14" s="135">
        <f>'pü.mérleg Önkorm.'!N14+'pü.mérleg Hivatal'!N16+'püm. GAMESZ. '!N16+'püm Festetics'!N16+'püm-TASZII.'!N16</f>
        <v>16309</v>
      </c>
      <c r="O14" s="135">
        <f>'pü.mérleg Önkorm.'!O14+'pü.mérleg Hivatal'!O16+'püm. GAMESZ. '!O16+'püm Festetics'!O16+'püm-TASZII.'!O16</f>
        <v>0</v>
      </c>
      <c r="P14" s="135">
        <f>'pü.mérleg Önkorm.'!P14+'pü.mérleg Hivatal'!P16+'püm. GAMESZ. '!P16+'püm Festetics'!P16+'püm-TASZII.'!P16</f>
        <v>0</v>
      </c>
      <c r="Q14" s="135">
        <f>'pü.mérleg Önkorm.'!Q14+'pü.mérleg Hivatal'!Q16+'püm. GAMESZ. '!Q16+'püm Festetics'!Q16+'püm-TASZII.'!Q16</f>
        <v>0</v>
      </c>
      <c r="R14" s="135">
        <f>'pü.mérleg Önkorm.'!R14+'pü.mérleg Hivatal'!R16+'püm. GAMESZ. '!R16+'püm Festetics'!R16+'püm-TASZII.'!R16</f>
        <v>16309</v>
      </c>
      <c r="S14" s="254">
        <f>'pü.mérleg Önkorm.'!S14+'pü.mérleg Hivatal'!S16+'püm. GAMESZ. '!S16+'püm Festetics'!S16+'püm-TASZII.'!S16</f>
        <v>16309</v>
      </c>
      <c r="V14" s="7"/>
      <c r="W14" s="7"/>
      <c r="X14" s="7"/>
      <c r="Y14" s="7"/>
      <c r="Z14" s="7"/>
      <c r="AA14" s="7"/>
    </row>
    <row r="15" spans="1:27" x14ac:dyDescent="0.2">
      <c r="A15" s="1172">
        <f t="shared" si="0"/>
        <v>7</v>
      </c>
      <c r="B15" s="81" t="s">
        <v>775</v>
      </c>
      <c r="C15" s="135"/>
      <c r="D15" s="135"/>
      <c r="E15" s="135"/>
      <c r="F15" s="135"/>
      <c r="G15" s="135"/>
      <c r="H15" s="135"/>
      <c r="I15" s="135"/>
      <c r="J15" s="135"/>
      <c r="K15" s="303"/>
      <c r="L15" s="135">
        <f>'pü.mérleg Önkorm.'!L15+'pü.mérleg Hivatal'!L17+'püm. GAMESZ. '!L17+'püm Festetics'!L17+'püm-TASZII.'!L17</f>
        <v>0</v>
      </c>
      <c r="M15" s="135">
        <f>'pü.mérleg Önkorm.'!M15+'pü.mérleg Hivatal'!M17+'püm. GAMESZ. '!M17+'püm Festetics'!M17+'püm-TASZII.'!M17</f>
        <v>0</v>
      </c>
      <c r="N15" s="135">
        <f>'pü.mérleg Önkorm.'!N15+'pü.mérleg Hivatal'!N17+'püm. GAMESZ. '!N17+'püm Festetics'!N17+'püm-TASZII.'!N17</f>
        <v>0</v>
      </c>
      <c r="O15" s="135">
        <f>'pü.mérleg Önkorm.'!O15+'pü.mérleg Hivatal'!O17+'püm. GAMESZ. '!O17+'püm Festetics'!O17+'püm-TASZII.'!O17</f>
        <v>0</v>
      </c>
      <c r="P15" s="135">
        <f>'pü.mérleg Önkorm.'!P15+'pü.mérleg Hivatal'!P17+'püm. GAMESZ. '!P17+'püm Festetics'!P17+'püm-TASZII.'!P17</f>
        <v>0</v>
      </c>
      <c r="Q15" s="135">
        <f>'pü.mérleg Önkorm.'!Q15+'pü.mérleg Hivatal'!Q17+'püm. GAMESZ. '!Q17+'püm Festetics'!Q17+'püm-TASZII.'!Q17</f>
        <v>0</v>
      </c>
      <c r="R15" s="135">
        <f>'pü.mérleg Önkorm.'!R15+'pü.mérleg Hivatal'!R17+'püm. GAMESZ. '!R17+'püm Festetics'!R17+'püm-TASZII.'!R17</f>
        <v>0</v>
      </c>
      <c r="S15" s="254">
        <f>'pü.mérleg Önkorm.'!S15+'pü.mérleg Hivatal'!S17+'püm. GAMESZ. '!S17+'püm Festetics'!S17+'püm-TASZII.'!S17</f>
        <v>0</v>
      </c>
      <c r="V15" s="7"/>
      <c r="W15" s="7"/>
      <c r="X15" s="7"/>
      <c r="Y15" s="7"/>
      <c r="Z15" s="7"/>
      <c r="AA15" s="7"/>
    </row>
    <row r="16" spans="1:27" x14ac:dyDescent="0.2">
      <c r="A16" s="1172">
        <f t="shared" si="0"/>
        <v>8</v>
      </c>
      <c r="B16" s="1234" t="s">
        <v>1201</v>
      </c>
      <c r="C16" s="135">
        <f>'pü.mérleg Önkorm.'!C16+'pü.mérleg Hivatal'!C16+'püm. GAMESZ. '!C16+'püm Festetics'!C16+'püm-TASZII.'!C16</f>
        <v>6000</v>
      </c>
      <c r="D16" s="135">
        <f>'pü.mérleg Önkorm.'!D16+'pü.mérleg Hivatal'!D16+'püm. GAMESZ. '!D16+'püm Festetics'!D16+'püm-TASZII.'!D16</f>
        <v>0</v>
      </c>
      <c r="E16" s="135">
        <f>'pü.mérleg Önkorm.'!E16+'pü.mérleg Hivatal'!E16+'püm. GAMESZ. '!E16+'püm Festetics'!E16+'püm-TASZII.'!E16</f>
        <v>6000</v>
      </c>
      <c r="F16" s="135">
        <f>'pü.mérleg Önkorm.'!F16+'pü.mérleg Hivatal'!F16+'püm. GAMESZ. '!F16+'püm Festetics'!F16+'püm-TASZII.'!F16</f>
        <v>0</v>
      </c>
      <c r="G16" s="135">
        <f>'pü.mérleg Önkorm.'!G16+'pü.mérleg Hivatal'!G16+'püm. GAMESZ. '!G16+'püm Festetics'!G16+'püm-TASZII.'!G16</f>
        <v>0</v>
      </c>
      <c r="H16" s="135">
        <f>'pü.mérleg Önkorm.'!H16+'pü.mérleg Hivatal'!H16+'püm. GAMESZ. '!H16+'püm Festetics'!H16+'püm-TASZII.'!H16</f>
        <v>6000</v>
      </c>
      <c r="I16" s="135">
        <f>'pü.mérleg Önkorm.'!I16+'pü.mérleg Hivatal'!I16+'püm. GAMESZ. '!I16+'püm Festetics'!I16+'püm-TASZII.'!I16</f>
        <v>0</v>
      </c>
      <c r="J16" s="135">
        <f>'pü.mérleg Önkorm.'!J16+'pü.mérleg Hivatal'!J16+'püm. GAMESZ. '!J16+'püm Festetics'!J16+'püm-TASZII.'!J16</f>
        <v>6000</v>
      </c>
      <c r="K16" s="303" t="s">
        <v>200</v>
      </c>
      <c r="L16" s="135">
        <f>'pü.mérleg Önkorm.'!L16+'pü.mérleg Hivatal'!L18+'püm. GAMESZ. '!L18+'püm Festetics'!L18+'püm-TASZII.'!L18</f>
        <v>0</v>
      </c>
      <c r="M16" s="135">
        <f>'pü.mérleg Önkorm.'!M16+'pü.mérleg Hivatal'!M18+'püm. GAMESZ. '!M18+'püm Festetics'!M18+'püm-TASZII.'!M18</f>
        <v>0</v>
      </c>
      <c r="N16" s="135">
        <f>'pü.mérleg Önkorm.'!N16+'pü.mérleg Hivatal'!N18+'püm. GAMESZ. '!N18+'püm Festetics'!N18+'püm-TASZII.'!N18</f>
        <v>0</v>
      </c>
      <c r="O16" s="135">
        <f>'pü.mérleg Önkorm.'!O16+'pü.mérleg Hivatal'!O18+'püm. GAMESZ. '!O18+'püm Festetics'!O18+'püm-TASZII.'!O18</f>
        <v>0</v>
      </c>
      <c r="P16" s="135">
        <f>'pü.mérleg Önkorm.'!P16+'pü.mérleg Hivatal'!P18+'püm. GAMESZ. '!P18+'püm Festetics'!P18+'püm-TASZII.'!P18</f>
        <v>0</v>
      </c>
      <c r="Q16" s="135">
        <f>'pü.mérleg Önkorm.'!Q16+'pü.mérleg Hivatal'!Q18+'püm. GAMESZ. '!Q18+'püm Festetics'!Q18+'püm-TASZII.'!Q18</f>
        <v>0</v>
      </c>
      <c r="R16" s="135">
        <f>'pü.mérleg Önkorm.'!R16+'pü.mérleg Hivatal'!R18+'püm. GAMESZ. '!R18+'püm Festetics'!R18+'püm-TASZII.'!R18</f>
        <v>0</v>
      </c>
      <c r="S16" s="254">
        <f>'pü.mérleg Önkorm.'!S16+'pü.mérleg Hivatal'!S18+'püm. GAMESZ. '!S18+'püm Festetics'!S18+'püm-TASZII.'!S18</f>
        <v>0</v>
      </c>
      <c r="V16" s="7"/>
      <c r="W16" s="7"/>
      <c r="X16" s="7"/>
      <c r="Y16" s="7"/>
      <c r="Z16" s="7"/>
      <c r="AA16" s="7"/>
    </row>
    <row r="17" spans="1:27" x14ac:dyDescent="0.2">
      <c r="A17" s="1172">
        <f t="shared" si="0"/>
        <v>9</v>
      </c>
      <c r="B17" s="81" t="s">
        <v>174</v>
      </c>
      <c r="C17" s="135">
        <f>'pü.mérleg Önkorm.'!C17+'pü.mérleg Hivatal'!C18</f>
        <v>946197</v>
      </c>
      <c r="D17" s="135">
        <f>'pü.mérleg Önkorm.'!D17+'pü.mérleg Hivatal'!D18</f>
        <v>551843</v>
      </c>
      <c r="E17" s="135">
        <f>'pü.mérleg Önkorm.'!E17+'pü.mérleg Hivatal'!E18</f>
        <v>1498040</v>
      </c>
      <c r="F17" s="135">
        <f>'pü.mérleg Önkorm.'!F17+'pü.mérleg Hivatal'!F18</f>
        <v>6845</v>
      </c>
      <c r="G17" s="135">
        <f>'pü.mérleg Önkorm.'!G17+'pü.mérleg Hivatal'!G18</f>
        <v>128155</v>
      </c>
      <c r="H17" s="135">
        <f>'pü.mérleg Önkorm.'!H17+'pü.mérleg Hivatal'!H18</f>
        <v>953042</v>
      </c>
      <c r="I17" s="135">
        <f>'pü.mérleg Önkorm.'!I17+'pü.mérleg Hivatal'!I18</f>
        <v>679998</v>
      </c>
      <c r="J17" s="135">
        <f>'pü.mérleg Önkorm.'!J17+'pü.mérleg Hivatal'!J18</f>
        <v>1633040</v>
      </c>
      <c r="K17" s="303" t="s">
        <v>201</v>
      </c>
      <c r="L17" s="135">
        <f>'pü.mérleg Önkorm.'!L17+'pü.mérleg Hivatal'!L19+'püm. GAMESZ. '!L19+'püm Festetics'!L19+'püm-TASZII.'!L19</f>
        <v>3328</v>
      </c>
      <c r="M17" s="135">
        <f>'pü.mérleg Önkorm.'!M17+'pü.mérleg Hivatal'!M19+'püm. GAMESZ. '!M19+'püm Festetics'!M19+'püm-TASZII.'!M19</f>
        <v>16008</v>
      </c>
      <c r="N17" s="135">
        <f>'pü.mérleg Önkorm.'!N17+'pü.mérleg Hivatal'!N19+'püm. GAMESZ. '!N19+'püm Festetics'!N19+'püm-TASZII.'!N19</f>
        <v>19336</v>
      </c>
      <c r="O17" s="135">
        <f>'pü.mérleg Önkorm.'!O17+'pü.mérleg Hivatal'!O19+'püm. GAMESZ. '!O19+'püm Festetics'!O19+'püm-TASZII.'!O19</f>
        <v>0</v>
      </c>
      <c r="P17" s="135">
        <f>'pü.mérleg Önkorm.'!P17+'pü.mérleg Hivatal'!P19+'püm. GAMESZ. '!P19+'püm Festetics'!P19+'püm-TASZII.'!P19</f>
        <v>0</v>
      </c>
      <c r="Q17" s="135">
        <f>'pü.mérleg Önkorm.'!Q17+'pü.mérleg Hivatal'!Q19+'püm. GAMESZ. '!Q19+'püm Festetics'!Q19+'püm-TASZII.'!Q19</f>
        <v>3328</v>
      </c>
      <c r="R17" s="135">
        <f>'pü.mérleg Önkorm.'!R17+'pü.mérleg Hivatal'!R19+'püm. GAMESZ. '!R19+'püm Festetics'!R19+'püm-TASZII.'!R19</f>
        <v>16008</v>
      </c>
      <c r="S17" s="254">
        <f>'pü.mérleg Önkorm.'!S17+'püm. GAMESZ. '!S19+'püm Festetics'!S19+'püm-TASZII.'!S19</f>
        <v>19317</v>
      </c>
      <c r="V17" s="7"/>
      <c r="W17" s="7"/>
      <c r="X17" s="7"/>
      <c r="Y17" s="7"/>
      <c r="Z17" s="7"/>
      <c r="AA17" s="7"/>
    </row>
    <row r="18" spans="1:27" x14ac:dyDescent="0.2">
      <c r="A18" s="1172">
        <f t="shared" si="0"/>
        <v>10</v>
      </c>
      <c r="B18" s="94" t="s">
        <v>37</v>
      </c>
      <c r="C18" s="135"/>
      <c r="D18" s="568"/>
      <c r="E18" s="568"/>
      <c r="F18" s="135"/>
      <c r="G18" s="135"/>
      <c r="H18" s="135"/>
      <c r="I18" s="135"/>
      <c r="J18" s="135"/>
      <c r="K18" s="303" t="s">
        <v>202</v>
      </c>
      <c r="L18" s="135">
        <f>'pü.mérleg Önkorm.'!L18+'pü.mérleg Hivatal'!L20+'püm. GAMESZ. '!L20+'püm Festetics'!L20+'püm-TASZII.'!L20</f>
        <v>0</v>
      </c>
      <c r="M18" s="135">
        <f>'pü.mérleg Önkorm.'!M18+'pü.mérleg Hivatal'!M20+'püm. GAMESZ. '!M20+'püm Festetics'!M20+'püm-TASZII.'!M20</f>
        <v>205780</v>
      </c>
      <c r="N18" s="135">
        <f>'pü.mérleg Önkorm.'!N18+'pü.mérleg Hivatal'!N20+'püm. GAMESZ. '!N20+'püm Festetics'!N20+'püm-TASZII.'!N20</f>
        <v>205780</v>
      </c>
      <c r="O18" s="135">
        <f>'pü.mérleg Önkorm.'!O18+'pü.mérleg Hivatal'!O20+'püm. GAMESZ. '!O20+'püm Festetics'!O20+'püm-TASZII.'!O20</f>
        <v>7175</v>
      </c>
      <c r="P18" s="135">
        <f>'pü.mérleg Önkorm.'!P18+'pü.mérleg Hivatal'!P20+'püm. GAMESZ. '!P20+'püm Festetics'!P20+'püm-TASZII.'!P20</f>
        <v>27371</v>
      </c>
      <c r="Q18" s="135">
        <f>'pü.mérleg Önkorm.'!Q18+'pü.mérleg Hivatal'!Q20+'püm. GAMESZ. '!Q20+'püm Festetics'!Q20+'püm-TASZII.'!Q20</f>
        <v>7175</v>
      </c>
      <c r="R18" s="135">
        <f>'pü.mérleg Önkorm.'!R18+'pü.mérleg Hivatal'!R20+'püm. GAMESZ. '!R20+'püm Festetics'!R20+'püm-TASZII.'!R20</f>
        <v>233151</v>
      </c>
      <c r="S18" s="254">
        <f>'pü.mérleg Önkorm.'!S18+'pü.mérleg Hivatal'!S20+'püm. GAMESZ. '!S20+'püm Festetics'!S20+'püm-TASZII.'!S20+'pü.mérleg Hivatal'!S19</f>
        <v>240345</v>
      </c>
      <c r="V18" s="7"/>
      <c r="W18" s="7"/>
      <c r="X18" s="7"/>
      <c r="Y18" s="7"/>
      <c r="Z18" s="7"/>
      <c r="AA18" s="7"/>
    </row>
    <row r="19" spans="1:27" x14ac:dyDescent="0.2">
      <c r="A19" s="1172">
        <f t="shared" si="0"/>
        <v>11</v>
      </c>
      <c r="B19" s="94"/>
      <c r="C19" s="135"/>
      <c r="D19" s="568"/>
      <c r="E19" s="568"/>
      <c r="F19" s="135"/>
      <c r="G19" s="135"/>
      <c r="H19" s="135"/>
      <c r="I19" s="135"/>
      <c r="J19" s="135"/>
      <c r="K19" s="303" t="s">
        <v>203</v>
      </c>
      <c r="L19" s="135">
        <f>'pü.mérleg Önkorm.'!L19+'pü.mérleg Hivatal'!L21+'püm. GAMESZ. '!L21+'püm Festetics'!L21+'püm-TASZII.'!L21</f>
        <v>178678</v>
      </c>
      <c r="M19" s="135">
        <f>'pü.mérleg Önkorm.'!M19+'pü.mérleg Hivatal'!M21+'püm. GAMESZ. '!M21+'püm Festetics'!M21+'püm-TASZII.'!M21</f>
        <v>0</v>
      </c>
      <c r="N19" s="135">
        <f>'pü.mérleg Önkorm.'!N19+'pü.mérleg Hivatal'!N21+'püm. GAMESZ. '!N21+'püm Festetics'!N21+'püm-TASZII.'!N21</f>
        <v>178678</v>
      </c>
      <c r="O19" s="135">
        <f>'pü.mérleg Önkorm.'!O19+'pü.mérleg Hivatal'!O21+'püm. GAMESZ. '!O21+'püm Festetics'!O21+'püm-TASZII.'!O21</f>
        <v>0</v>
      </c>
      <c r="P19" s="135">
        <f>'pü.mérleg Önkorm.'!P19+'pü.mérleg Hivatal'!P21+'püm. GAMESZ. '!P21+'püm Festetics'!P21+'püm-TASZII.'!P21</f>
        <v>0</v>
      </c>
      <c r="Q19" s="135">
        <f>'pü.mérleg Önkorm.'!Q19+'pü.mérleg Hivatal'!Q21+'püm. GAMESZ. '!Q21+'püm Festetics'!Q21+'püm-TASZII.'!Q21</f>
        <v>178678</v>
      </c>
      <c r="R19" s="135">
        <f>'pü.mérleg Önkorm.'!R19+'pü.mérleg Hivatal'!R21+'püm. GAMESZ. '!R21+'püm Festetics'!R21+'püm-TASZII.'!R21</f>
        <v>0</v>
      </c>
      <c r="S19" s="254">
        <f>'pü.mérleg Önkorm.'!S19+'pü.mérleg Hivatal'!S21+'püm. GAMESZ. '!S21+'püm Festetics'!S21+'püm-TASZII.'!S21</f>
        <v>178678</v>
      </c>
      <c r="V19" s="7"/>
      <c r="W19" s="7"/>
      <c r="X19" s="7"/>
      <c r="Y19" s="7"/>
      <c r="Z19" s="7"/>
      <c r="AA19" s="7"/>
    </row>
    <row r="20" spans="1:27" x14ac:dyDescent="0.2">
      <c r="A20" s="1172">
        <f t="shared" si="0"/>
        <v>12</v>
      </c>
      <c r="B20" s="81" t="s">
        <v>175</v>
      </c>
      <c r="C20" s="135">
        <f>'pü.mérleg Önkorm.'!C20+'pü.mérleg Hivatal'!C20+'püm. GAMESZ. '!C20+'püm Festetics'!C20+'püm-TASZII.'!C20</f>
        <v>281394</v>
      </c>
      <c r="D20" s="135">
        <f>'pü.mérleg Önkorm.'!D20+'pü.mérleg Hivatal'!D20+'püm. GAMESZ. '!D20+'püm Festetics'!D20+'püm-TASZII.'!D20</f>
        <v>334743</v>
      </c>
      <c r="E20" s="135">
        <f>'pü.mérleg Önkorm.'!E20+'pü.mérleg Hivatal'!E20+'püm. GAMESZ. '!E20+'püm Festetics'!E20+'püm-TASZII.'!E20</f>
        <v>616137</v>
      </c>
      <c r="F20" s="135">
        <f>'pü.mérleg Önkorm.'!F20+'pü.mérleg Hivatal'!F20+'püm. GAMESZ. '!F20+'püm Festetics'!F20+'püm-TASZII.'!F20</f>
        <v>0</v>
      </c>
      <c r="G20" s="135">
        <f>'pü.mérleg Önkorm.'!G20+'pü.mérleg Hivatal'!G20+'püm. GAMESZ. '!G20+'püm Festetics'!G20+'püm-TASZII.'!G20</f>
        <v>28800</v>
      </c>
      <c r="H20" s="135">
        <f>'pü.mérleg Önkorm.'!H20+'pü.mérleg Hivatal'!H20+'püm. GAMESZ. '!H20+'püm Festetics'!H20+'püm-TASZII.'!H20</f>
        <v>281394</v>
      </c>
      <c r="I20" s="135">
        <f>'pü.mérleg Önkorm.'!I20+'pü.mérleg Hivatal'!I20+'püm. GAMESZ. '!I20+'püm Festetics'!I20+'püm-TASZII.'!I20</f>
        <v>363543</v>
      </c>
      <c r="J20" s="135">
        <f>'pü.mérleg Önkorm.'!J20+'pü.mérleg Hivatal'!J20+'püm. GAMESZ. '!J20+'püm Festetics'!J20+'püm-TASZII.'!J20</f>
        <v>644937</v>
      </c>
      <c r="K20" s="303" t="s">
        <v>204</v>
      </c>
      <c r="L20" s="135">
        <f>'pü.mérleg Önkorm.'!L20+'pü.mérleg Hivatal'!L22+'püm. GAMESZ. '!L22+'püm Festetics'!L22+'püm-TASZII.'!L22</f>
        <v>0</v>
      </c>
      <c r="M20" s="135">
        <f>'pü.mérleg Önkorm.'!M20+'pü.mérleg Hivatal'!M22+'püm. GAMESZ. '!M22+'püm Festetics'!M22+'püm-TASZII.'!M22</f>
        <v>820</v>
      </c>
      <c r="N20" s="135">
        <f>'pü.mérleg Önkorm.'!N20+'pü.mérleg Hivatal'!N22+'püm. GAMESZ. '!N22+'püm Festetics'!N22+'püm-TASZII.'!N22</f>
        <v>820</v>
      </c>
      <c r="O20" s="135">
        <f>'pü.mérleg Önkorm.'!O20+'pü.mérleg Hivatal'!O22+'püm. GAMESZ. '!O22+'püm Festetics'!O22+'püm-TASZII.'!O22</f>
        <v>0</v>
      </c>
      <c r="P20" s="135">
        <f>'pü.mérleg Önkorm.'!P20+'pü.mérleg Hivatal'!P22+'püm. GAMESZ. '!P22+'püm Festetics'!P22+'püm-TASZII.'!P22</f>
        <v>46000</v>
      </c>
      <c r="Q20" s="135">
        <f>'pü.mérleg Önkorm.'!Q20+'pü.mérleg Hivatal'!Q22+'püm. GAMESZ. '!Q22+'püm Festetics'!Q22+'püm-TASZII.'!Q22</f>
        <v>0</v>
      </c>
      <c r="R20" s="135">
        <f>'pü.mérleg Önkorm.'!R20+'pü.mérleg Hivatal'!R22+'püm. GAMESZ. '!R22+'püm Festetics'!R22+'püm-TASZII.'!R22</f>
        <v>46820</v>
      </c>
      <c r="S20" s="254">
        <f>'pü.mérleg Önkorm.'!S20+'pü.mérleg Hivatal'!S22+'püm. GAMESZ. '!S22+'püm Festetics'!S22+'püm-TASZII.'!S22</f>
        <v>46820</v>
      </c>
      <c r="V20" s="7"/>
      <c r="W20" s="7"/>
      <c r="X20" s="7"/>
      <c r="Y20" s="7"/>
      <c r="Z20" s="7"/>
      <c r="AA20" s="7"/>
    </row>
    <row r="21" spans="1:27" x14ac:dyDescent="0.2">
      <c r="A21" s="1172">
        <f t="shared" si="0"/>
        <v>13</v>
      </c>
      <c r="C21" s="568"/>
      <c r="D21" s="568"/>
      <c r="E21" s="568"/>
      <c r="F21" s="568"/>
      <c r="G21" s="568"/>
      <c r="H21" s="135"/>
      <c r="I21" s="135"/>
      <c r="J21" s="135"/>
      <c r="K21" s="303" t="s">
        <v>205</v>
      </c>
      <c r="L21" s="135">
        <f>'pü.mérleg Önkorm.'!L21+'pü.mérleg Hivatal'!L23+'püm. GAMESZ. '!L23+'püm Festetics'!L23+'püm-TASZII.'!L23</f>
        <v>564</v>
      </c>
      <c r="M21" s="135">
        <f>'pü.mérleg Önkorm.'!M21+'pü.mérleg Hivatal'!M23+'püm. GAMESZ. '!M23+'püm Festetics'!M23+'püm-TASZII.'!M23</f>
        <v>4336</v>
      </c>
      <c r="N21" s="135">
        <f>'pü.mérleg Önkorm.'!N21+'pü.mérleg Hivatal'!N23+'püm. GAMESZ. '!N23+'püm Festetics'!N23+'püm-TASZII.'!N23</f>
        <v>4900</v>
      </c>
      <c r="O21" s="135">
        <f>'pü.mérleg Önkorm.'!O21+'pü.mérleg Hivatal'!O23+'püm. GAMESZ. '!O23+'püm Festetics'!O23+'püm-TASZII.'!O23</f>
        <v>0</v>
      </c>
      <c r="P21" s="135">
        <f>'pü.mérleg Önkorm.'!P21+'pü.mérleg Hivatal'!P23+'püm. GAMESZ. '!P23+'püm Festetics'!P23+'püm-TASZII.'!P23</f>
        <v>29422</v>
      </c>
      <c r="Q21" s="135">
        <f>'pü.mérleg Önkorm.'!Q21+'pü.mérleg Hivatal'!Q23+'püm. GAMESZ. '!Q23+'püm Festetics'!Q23+'püm-TASZII.'!Q23</f>
        <v>564</v>
      </c>
      <c r="R21" s="135">
        <f>'pü.mérleg Önkorm.'!R21+'pü.mérleg Hivatal'!R23+'püm. GAMESZ. '!R23+'püm Festetics'!R23+'püm-TASZII.'!R23</f>
        <v>33758</v>
      </c>
      <c r="S21" s="254">
        <f>'pü.mérleg Önkorm.'!S21+'pü.mérleg Hivatal'!S23+'püm. GAMESZ. '!S23+'püm Festetics'!S23+'püm-TASZII.'!S23</f>
        <v>34322</v>
      </c>
      <c r="V21" s="7"/>
      <c r="W21" s="7"/>
      <c r="X21" s="7"/>
      <c r="Y21" s="7"/>
      <c r="Z21" s="7"/>
      <c r="AA21" s="7"/>
    </row>
    <row r="22" spans="1:27" s="62" customFormat="1" x14ac:dyDescent="0.2">
      <c r="A22" s="1172">
        <f t="shared" si="0"/>
        <v>14</v>
      </c>
      <c r="B22" s="81" t="s">
        <v>177</v>
      </c>
      <c r="C22" s="568"/>
      <c r="D22" s="568"/>
      <c r="E22" s="568"/>
      <c r="F22" s="568"/>
      <c r="G22" s="568"/>
      <c r="H22" s="135"/>
      <c r="I22" s="135"/>
      <c r="J22" s="135"/>
      <c r="K22" s="303"/>
      <c r="L22" s="135"/>
      <c r="M22" s="135"/>
      <c r="N22" s="135"/>
      <c r="O22" s="135"/>
      <c r="P22" s="135"/>
      <c r="Q22" s="135"/>
      <c r="R22" s="135"/>
      <c r="S22" s="254"/>
      <c r="T22" s="105"/>
      <c r="U22" s="105"/>
    </row>
    <row r="23" spans="1:27" s="62" customFormat="1" x14ac:dyDescent="0.2">
      <c r="A23" s="1172">
        <f t="shared" si="0"/>
        <v>15</v>
      </c>
      <c r="B23" s="81" t="s">
        <v>176</v>
      </c>
      <c r="C23" s="568">
        <f>'pü.mérleg Önkorm.'!C23+'pü.mérleg Hivatal'!C23+'püm. GAMESZ. '!C23+'püm Festetics'!C23+'püm-TASZII.'!C23</f>
        <v>0</v>
      </c>
      <c r="D23" s="568">
        <f>'pü.mérleg Önkorm.'!D23+'pü.mérleg Hivatal'!D23+'püm. GAMESZ. '!D23+'püm Festetics'!D23+'püm-TASZII.'!D23</f>
        <v>0</v>
      </c>
      <c r="E23" s="568">
        <f>'pü.mérleg Önkorm.'!E23+'pü.mérleg Hivatal'!E23+'püm. GAMESZ. '!E23+'püm Festetics'!E23+'püm-TASZII.'!E23</f>
        <v>0</v>
      </c>
      <c r="F23" s="568">
        <f>'pü.mérleg Önkorm.'!F23+'pü.mérleg Hivatal'!F23+'püm. GAMESZ. '!F23+'püm Festetics'!F23+'püm-TASZII.'!F23</f>
        <v>0</v>
      </c>
      <c r="G23" s="568">
        <f>'pü.mérleg Önkorm.'!G23+'pü.mérleg Hivatal'!G23+'püm. GAMESZ. '!G23+'püm Festetics'!G23+'püm-TASZII.'!G23</f>
        <v>0</v>
      </c>
      <c r="H23" s="568">
        <f>'pü.mérleg Önkorm.'!H23+'pü.mérleg Hivatal'!H23+'püm. GAMESZ. '!H23+'püm Festetics'!H23+'püm-TASZII.'!H23</f>
        <v>0</v>
      </c>
      <c r="I23" s="568">
        <f>'pü.mérleg Önkorm.'!I23+'pü.mérleg Hivatal'!I23+'püm. GAMESZ. '!I23+'püm Festetics'!I23+'püm-TASZII.'!I23</f>
        <v>0</v>
      </c>
      <c r="J23" s="568">
        <f>'pü.mérleg Önkorm.'!J23+'pü.mérleg Hivatal'!J23+'püm. GAMESZ. '!J23+'püm Festetics'!J23+'püm-TASZII.'!J23</f>
        <v>0</v>
      </c>
      <c r="K23" s="303"/>
      <c r="L23" s="135"/>
      <c r="M23" s="135"/>
      <c r="N23" s="135"/>
      <c r="O23" s="135"/>
      <c r="P23" s="135"/>
      <c r="Q23" s="135"/>
      <c r="R23" s="135"/>
      <c r="S23" s="254"/>
      <c r="T23" s="105"/>
      <c r="U23" s="105"/>
    </row>
    <row r="24" spans="1:27" x14ac:dyDescent="0.2">
      <c r="A24" s="1172">
        <f t="shared" si="0"/>
        <v>16</v>
      </c>
      <c r="B24" s="81" t="s">
        <v>179</v>
      </c>
      <c r="C24" s="568">
        <f>'pü.mérleg Önkorm.'!C24+'pü.mérleg Hivatal'!C24+'püm. GAMESZ. '!C24+'püm Festetics'!C24+'püm-TASZII.'!C24</f>
        <v>0</v>
      </c>
      <c r="D24" s="568">
        <f>'pü.mérleg Önkorm.'!D24+'pü.mérleg Hivatal'!D24+'püm. GAMESZ. '!D24+'püm Festetics'!D24+'püm-TASZII.'!D24</f>
        <v>54113</v>
      </c>
      <c r="E24" s="568">
        <f>'pü.mérleg Önkorm.'!E24+'pü.mérleg Hivatal'!E24+'püm. GAMESZ. '!E24+'püm Festetics'!E24+'püm-TASZII.'!E24</f>
        <v>54113</v>
      </c>
      <c r="F24" s="568">
        <f>'pü.mérleg Önkorm.'!F24+'pü.mérleg Hivatal'!F24+'püm. GAMESZ. '!F24+'püm Festetics'!F24+'püm-TASZII.'!F24</f>
        <v>0</v>
      </c>
      <c r="G24" s="568">
        <f>'pü.mérleg Önkorm.'!G24+'pü.mérleg Hivatal'!G24+'püm. GAMESZ. '!G24+'püm Festetics'!G24+'püm-TASZII.'!G24</f>
        <v>0</v>
      </c>
      <c r="H24" s="568">
        <f>'pü.mérleg Önkorm.'!H24+'pü.mérleg Hivatal'!H24+'püm. GAMESZ. '!H24+'püm Festetics'!H24+'püm-TASZII.'!H24</f>
        <v>0</v>
      </c>
      <c r="I24" s="568">
        <f>'pü.mérleg Önkorm.'!I24+'pü.mérleg Hivatal'!I24+'püm. GAMESZ. '!I24+'püm Festetics'!I24+'püm-TASZII.'!I24</f>
        <v>54113</v>
      </c>
      <c r="J24" s="568">
        <f>'pü.mérleg Önkorm.'!J24+'pü.mérleg Hivatal'!J24+'püm. GAMESZ. '!J24+'püm Festetics'!J24+'püm-TASZII.'!J24</f>
        <v>54113</v>
      </c>
      <c r="K24" s="408" t="s">
        <v>63</v>
      </c>
      <c r="L24" s="166">
        <f>SUM(L10:L23)</f>
        <v>1841637</v>
      </c>
      <c r="M24" s="166">
        <f t="shared" ref="M24:S24" si="1">SUM(M10:M23)</f>
        <v>1564588</v>
      </c>
      <c r="N24" s="166">
        <f t="shared" si="1"/>
        <v>3406225</v>
      </c>
      <c r="O24" s="166">
        <f t="shared" si="1"/>
        <v>20802</v>
      </c>
      <c r="P24" s="166">
        <f t="shared" si="1"/>
        <v>162852</v>
      </c>
      <c r="Q24" s="166">
        <f t="shared" si="1"/>
        <v>1862439</v>
      </c>
      <c r="R24" s="166">
        <f t="shared" si="1"/>
        <v>1727440</v>
      </c>
      <c r="S24" s="255">
        <f t="shared" si="1"/>
        <v>3589879</v>
      </c>
      <c r="V24" s="7"/>
      <c r="W24" s="7"/>
      <c r="X24" s="7"/>
      <c r="Y24" s="7"/>
      <c r="Z24" s="7"/>
      <c r="AA24" s="7"/>
    </row>
    <row r="25" spans="1:27" x14ac:dyDescent="0.2">
      <c r="A25" s="1172">
        <f t="shared" si="0"/>
        <v>17</v>
      </c>
      <c r="B25" s="81" t="s">
        <v>180</v>
      </c>
      <c r="C25" s="568">
        <f>'pü.mérleg Önkorm.'!C25+'pü.mérleg Hivatal'!C25+'püm. GAMESZ. '!C25+'püm Festetics'!C25+'püm-TASZII.'!C25</f>
        <v>0</v>
      </c>
      <c r="D25" s="568">
        <f>'pü.mérleg Önkorm.'!D25+'pü.mérleg Hivatal'!D25+'püm. GAMESZ. '!D25+'püm Festetics'!D25+'püm-TASZII.'!D25</f>
        <v>0</v>
      </c>
      <c r="E25" s="568">
        <f>'pü.mérleg Önkorm.'!E25+'pü.mérleg Hivatal'!E25+'püm. GAMESZ. '!E25+'püm Festetics'!E25+'püm-TASZII.'!E25</f>
        <v>0</v>
      </c>
      <c r="F25" s="568">
        <f>'pü.mérleg Önkorm.'!F25+'pü.mérleg Hivatal'!F25+'püm. GAMESZ. '!F25+'püm Festetics'!F25+'püm-TASZII.'!F25</f>
        <v>0</v>
      </c>
      <c r="G25" s="568">
        <f>'pü.mérleg Önkorm.'!G25+'pü.mérleg Hivatal'!G25+'püm. GAMESZ. '!G25+'püm Festetics'!G25+'püm-TASZII.'!G25</f>
        <v>0</v>
      </c>
      <c r="H25" s="568">
        <f>'pü.mérleg Önkorm.'!H25+'pü.mérleg Hivatal'!H25+'püm. GAMESZ. '!H25+'püm Festetics'!H25+'püm-TASZII.'!H25</f>
        <v>0</v>
      </c>
      <c r="I25" s="568">
        <f>'pü.mérleg Önkorm.'!I25+'pü.mérleg Hivatal'!I25+'püm. GAMESZ. '!I25+'püm Festetics'!I25+'püm-TASZII.'!I25</f>
        <v>0</v>
      </c>
      <c r="J25" s="568">
        <f>'pü.mérleg Önkorm.'!J25+'pü.mérleg Hivatal'!J25+'püm. GAMESZ. '!J25+'püm Festetics'!J25+'püm-TASZII.'!J25</f>
        <v>0</v>
      </c>
      <c r="K25" s="303"/>
      <c r="L25" s="135"/>
      <c r="M25" s="135"/>
      <c r="N25" s="135"/>
      <c r="O25" s="135"/>
      <c r="P25" s="135"/>
      <c r="Q25" s="135"/>
      <c r="R25" s="135"/>
      <c r="S25" s="254"/>
      <c r="V25" s="7"/>
      <c r="W25" s="7"/>
      <c r="X25" s="7"/>
      <c r="Y25" s="7"/>
      <c r="Z25" s="7"/>
      <c r="AA25" s="7"/>
    </row>
    <row r="26" spans="1:27" x14ac:dyDescent="0.2">
      <c r="A26" s="1172">
        <f t="shared" si="0"/>
        <v>18</v>
      </c>
      <c r="B26" s="81" t="s">
        <v>181</v>
      </c>
      <c r="C26" s="568">
        <f>'pü.mérleg Önkorm.'!C26+'pü.mérleg Hivatal'!C26+'püm. GAMESZ. '!C26+'püm Festetics'!C26+'püm-TASZII.'!C26</f>
        <v>0</v>
      </c>
      <c r="D26" s="568">
        <f>'pü.mérleg Önkorm.'!D26+'pü.mérleg Hivatal'!D26+'püm. GAMESZ. '!D26+'püm Festetics'!D26+'püm-TASZII.'!D26</f>
        <v>0</v>
      </c>
      <c r="E26" s="568">
        <f>'pü.mérleg Önkorm.'!E26+'pü.mérleg Hivatal'!E26+'püm. GAMESZ. '!E26+'püm Festetics'!E26+'püm-TASZII.'!E26</f>
        <v>0</v>
      </c>
      <c r="F26" s="568">
        <f>'pü.mérleg Önkorm.'!F26+'pü.mérleg Hivatal'!F26+'püm. GAMESZ. '!F26+'püm Festetics'!F26+'püm-TASZII.'!F26</f>
        <v>0</v>
      </c>
      <c r="G26" s="568">
        <f>'pü.mérleg Önkorm.'!G26+'pü.mérleg Hivatal'!G26+'püm. GAMESZ. '!G26+'püm Festetics'!G26+'püm-TASZII.'!G26</f>
        <v>0</v>
      </c>
      <c r="H26" s="568">
        <f>'pü.mérleg Önkorm.'!H26+'pü.mérleg Hivatal'!H26+'püm. GAMESZ. '!H26+'püm Festetics'!H26+'püm-TASZII.'!H26</f>
        <v>0</v>
      </c>
      <c r="I26" s="568">
        <f>'pü.mérleg Önkorm.'!I26+'pü.mérleg Hivatal'!I26+'püm. GAMESZ. '!I26+'püm Festetics'!I26+'püm-TASZII.'!I26</f>
        <v>0</v>
      </c>
      <c r="J26" s="568">
        <f>'pü.mérleg Önkorm.'!J26+'pü.mérleg Hivatal'!J26+'püm. GAMESZ. '!J26+'püm Festetics'!J26+'püm-TASZII.'!J26</f>
        <v>0</v>
      </c>
      <c r="K26" s="410" t="s">
        <v>206</v>
      </c>
      <c r="L26" s="135"/>
      <c r="M26" s="135"/>
      <c r="N26" s="135"/>
      <c r="O26" s="135"/>
      <c r="P26" s="135"/>
      <c r="Q26" s="135"/>
      <c r="R26" s="135"/>
      <c r="S26" s="254"/>
      <c r="V26" s="7"/>
      <c r="W26" s="7"/>
      <c r="X26" s="7"/>
      <c r="Y26" s="7"/>
      <c r="Z26" s="7"/>
      <c r="AA26" s="7"/>
    </row>
    <row r="27" spans="1:27" x14ac:dyDescent="0.2">
      <c r="A27" s="1172">
        <f t="shared" si="0"/>
        <v>19</v>
      </c>
      <c r="B27" s="81" t="s">
        <v>182</v>
      </c>
      <c r="C27" s="568">
        <f>'pü.mérleg Önkorm.'!C27+'pü.mérleg Hivatal'!C27+'püm. GAMESZ. '!C27+'püm Festetics'!C27+'püm-TASZII.'!C27</f>
        <v>0</v>
      </c>
      <c r="D27" s="568">
        <f>'pü.mérleg Önkorm.'!D27+'pü.mérleg Hivatal'!D27+'püm. GAMESZ. '!D27+'püm Festetics'!D27+'püm-TASZII.'!D27</f>
        <v>0</v>
      </c>
      <c r="E27" s="568">
        <f>'pü.mérleg Önkorm.'!E27+'pü.mérleg Hivatal'!E27+'püm. GAMESZ. '!E27+'püm Festetics'!E27+'püm-TASZII.'!E27</f>
        <v>0</v>
      </c>
      <c r="F27" s="568">
        <f>'pü.mérleg Önkorm.'!F27+'pü.mérleg Hivatal'!F27+'püm. GAMESZ. '!F27+'püm Festetics'!F27+'püm-TASZII.'!F27</f>
        <v>0</v>
      </c>
      <c r="G27" s="568">
        <f>'pü.mérleg Önkorm.'!G27+'pü.mérleg Hivatal'!G27+'püm. GAMESZ. '!G27+'püm Festetics'!G27+'püm-TASZII.'!G27</f>
        <v>0</v>
      </c>
      <c r="H27" s="568">
        <f>'pü.mérleg Önkorm.'!H27+'pü.mérleg Hivatal'!H27+'püm. GAMESZ. '!H27+'püm Festetics'!H27+'püm-TASZII.'!H27</f>
        <v>0</v>
      </c>
      <c r="I27" s="568">
        <f>'pü.mérleg Önkorm.'!I27+'pü.mérleg Hivatal'!I27+'püm. GAMESZ. '!I27+'püm Festetics'!I27+'püm-TASZII.'!I27</f>
        <v>0</v>
      </c>
      <c r="J27" s="568">
        <f>'pü.mérleg Önkorm.'!J27+'pü.mérleg Hivatal'!J27+'püm. GAMESZ. '!J27+'püm Festetics'!J27+'püm-TASZII.'!J27</f>
        <v>0</v>
      </c>
      <c r="K27" s="303" t="s">
        <v>207</v>
      </c>
      <c r="L27" s="135">
        <f>'pü.mérleg Önkorm.'!L27+'pü.mérleg Hivatal'!L27+'püm. GAMESZ. '!L27+'püm Festetics'!L27+'püm-TASZII.'!L27</f>
        <v>757069</v>
      </c>
      <c r="M27" s="135">
        <f>'pü.mérleg Önkorm.'!M27+'pü.mérleg Hivatal'!M27+'püm. GAMESZ. '!M27+'püm Festetics'!M27+'püm-TASZII.'!M27</f>
        <v>105953</v>
      </c>
      <c r="N27" s="135">
        <f>'pü.mérleg Önkorm.'!N27+'pü.mérleg Hivatal'!N27+'püm. GAMESZ. '!N27+'püm Festetics'!N27+'püm-TASZII.'!N27</f>
        <v>863022</v>
      </c>
      <c r="O27" s="135">
        <f>'pü.mérleg Önkorm.'!O27+'pü.mérleg Hivatal'!O27+'püm. GAMESZ. '!O27+'püm Festetics'!O27+'püm-TASZII.'!O27</f>
        <v>0</v>
      </c>
      <c r="P27" s="135">
        <f>'pü.mérleg Önkorm.'!P27+'pü.mérleg Hivatal'!P27+'püm. GAMESZ. '!P27+'püm Festetics'!P27+'püm-TASZII.'!P27</f>
        <v>19198</v>
      </c>
      <c r="Q27" s="135">
        <f>'pü.mérleg Önkorm.'!Q27+'pü.mérleg Hivatal'!Q27+'püm. GAMESZ. '!Q27+'püm Festetics'!Q27+'püm-TASZII.'!Q27</f>
        <v>757069</v>
      </c>
      <c r="R27" s="135">
        <f>'pü.mérleg Önkorm.'!R27+'pü.mérleg Hivatal'!R27+'püm. GAMESZ. '!R27+'püm Festetics'!R27+'püm-TASZII.'!R27</f>
        <v>125151</v>
      </c>
      <c r="S27" s="254">
        <f>'pü.mérleg Önkorm.'!S27+'pü.mérleg Hivatal'!S27+'püm. GAMESZ. '!S27+'püm Festetics'!S27+'püm-TASZII.'!S27</f>
        <v>882220</v>
      </c>
      <c r="V27" s="7"/>
      <c r="W27" s="7"/>
      <c r="X27" s="7"/>
      <c r="Y27" s="7"/>
      <c r="Z27" s="7"/>
      <c r="AA27" s="7"/>
    </row>
    <row r="28" spans="1:27" x14ac:dyDescent="0.2">
      <c r="A28" s="1172">
        <f t="shared" si="0"/>
        <v>20</v>
      </c>
      <c r="C28" s="135"/>
      <c r="D28" s="135"/>
      <c r="E28" s="135"/>
      <c r="F28" s="568"/>
      <c r="G28" s="568"/>
      <c r="H28" s="135"/>
      <c r="I28" s="135"/>
      <c r="J28" s="135"/>
      <c r="K28" s="303" t="s">
        <v>208</v>
      </c>
      <c r="L28" s="135">
        <f>'pü.mérleg Önkorm.'!L28+'pü.mérleg Hivatal'!L28+'püm. GAMESZ. '!L28+'püm Festetics'!L28+'püm-TASZII.'!L28</f>
        <v>8192</v>
      </c>
      <c r="M28" s="135">
        <f>'pü.mérleg Önkorm.'!M28+'pü.mérleg Hivatal'!M28+'püm. GAMESZ. '!M28+'püm Festetics'!M28+'püm-TASZII.'!M28</f>
        <v>0</v>
      </c>
      <c r="N28" s="135">
        <f>'pü.mérleg Önkorm.'!N28+'pü.mérleg Hivatal'!N28+'püm. GAMESZ. '!N28+'püm Festetics'!N28+'püm-TASZII.'!N28</f>
        <v>8192</v>
      </c>
      <c r="O28" s="135">
        <f>'pü.mérleg Önkorm.'!O28+'pü.mérleg Hivatal'!O28+'püm. GAMESZ. '!O28+'püm Festetics'!O28+'püm-TASZII.'!O28</f>
        <v>0</v>
      </c>
      <c r="P28" s="135">
        <f>'pü.mérleg Önkorm.'!P28+'pü.mérleg Hivatal'!P28+'püm. GAMESZ. '!P28+'püm Festetics'!P28+'püm-TASZII.'!P28</f>
        <v>0</v>
      </c>
      <c r="Q28" s="135">
        <f>'pü.mérleg Önkorm.'!Q28+'pü.mérleg Hivatal'!Q28+'püm. GAMESZ. '!Q28+'püm Festetics'!Q28+'püm-TASZII.'!Q28</f>
        <v>8192</v>
      </c>
      <c r="R28" s="135">
        <f>'pü.mérleg Önkorm.'!R28+'pü.mérleg Hivatal'!R28+'püm. GAMESZ. '!R28+'püm Festetics'!R28+'püm-TASZII.'!R28</f>
        <v>0</v>
      </c>
      <c r="S28" s="254">
        <f>'pü.mérleg Önkorm.'!S28+'pü.mérleg Hivatal'!S28+'püm. GAMESZ. '!S28+'püm Festetics'!S28+'püm-TASZII.'!S28</f>
        <v>8192</v>
      </c>
      <c r="V28" s="7"/>
      <c r="W28" s="7"/>
      <c r="X28" s="7"/>
      <c r="Y28" s="7"/>
      <c r="Z28" s="7"/>
      <c r="AA28" s="7"/>
    </row>
    <row r="29" spans="1:27" x14ac:dyDescent="0.2">
      <c r="A29" s="1172">
        <f t="shared" si="0"/>
        <v>21</v>
      </c>
      <c r="B29" s="81" t="s">
        <v>183</v>
      </c>
      <c r="C29" s="135">
        <f>'pü.mérleg Önkorm.'!C29+'pü.mérleg Hivatal'!C29+'püm. GAMESZ. '!C29+'püm Festetics'!C29+'püm-TASZII.'!C29</f>
        <v>0</v>
      </c>
      <c r="D29" s="135">
        <f>'pü.mérleg Önkorm.'!D29+'pü.mérleg Hivatal'!D29+'püm. GAMESZ. '!D29+'püm Festetics'!D29+'püm-TASZII.'!D29</f>
        <v>400</v>
      </c>
      <c r="E29" s="135">
        <f>'pü.mérleg Önkorm.'!E29+'pü.mérleg Hivatal'!E29+'püm. GAMESZ. '!E29+'püm Festetics'!E29+'püm-TASZII.'!E29</f>
        <v>400</v>
      </c>
      <c r="F29" s="135">
        <f>'pü.mérleg Önkorm.'!F29+'pü.mérleg Hivatal'!F29+'püm. GAMESZ. '!F29+'püm Festetics'!F29+'püm-TASZII.'!F29</f>
        <v>0</v>
      </c>
      <c r="G29" s="135">
        <f>'pü.mérleg Önkorm.'!G29+'pü.mérleg Hivatal'!G29+'püm. GAMESZ. '!G29+'püm Festetics'!G29+'püm-TASZII.'!G29</f>
        <v>870</v>
      </c>
      <c r="H29" s="135">
        <f>'pü.mérleg Önkorm.'!H29+'pü.mérleg Hivatal'!H29+'püm. GAMESZ. '!H29+'püm Festetics'!H29+'püm-TASZII.'!H29</f>
        <v>0</v>
      </c>
      <c r="I29" s="135">
        <f>'pü.mérleg Önkorm.'!I29+'pü.mérleg Hivatal'!I29+'püm. GAMESZ. '!I29+'püm Festetics'!I29+'püm-TASZII.'!I29</f>
        <v>1270</v>
      </c>
      <c r="J29" s="135">
        <f>'pü.mérleg Önkorm.'!J29+'pü.mérleg Hivatal'!J29+'püm. GAMESZ. '!J29+'püm Festetics'!J29+'püm-TASZII.'!J29</f>
        <v>1270</v>
      </c>
      <c r="K29" s="303" t="s">
        <v>209</v>
      </c>
      <c r="L29" s="135">
        <f>'pü.mérleg Önkorm.'!L29+'pü.mérleg Hivatal'!L29+'püm. GAMESZ. '!L29+'püm Festetics'!L29+'püm-TASZII.'!L29</f>
        <v>0</v>
      </c>
      <c r="M29" s="135">
        <f>'pü.mérleg Önkorm.'!M29+'pü.mérleg Hivatal'!M29+'püm. GAMESZ. '!M29+'püm Festetics'!M29+'püm-TASZII.'!M29</f>
        <v>0</v>
      </c>
      <c r="N29" s="135">
        <f>'pü.mérleg Önkorm.'!N29+'pü.mérleg Hivatal'!N29+'püm. GAMESZ. '!N29+'püm Festetics'!N29+'püm-TASZII.'!N29</f>
        <v>0</v>
      </c>
      <c r="O29" s="135">
        <f>'pü.mérleg Önkorm.'!O29+'pü.mérleg Hivatal'!O29+'püm. GAMESZ. '!O29+'püm Festetics'!O29+'püm-TASZII.'!O29</f>
        <v>0</v>
      </c>
      <c r="P29" s="135">
        <f>'pü.mérleg Önkorm.'!P29+'pü.mérleg Hivatal'!P29+'püm. GAMESZ. '!P29+'püm Festetics'!P29+'püm-TASZII.'!P29</f>
        <v>0</v>
      </c>
      <c r="Q29" s="135">
        <f>'pü.mérleg Önkorm.'!Q29+'pü.mérleg Hivatal'!Q29+'püm. GAMESZ. '!Q29+'püm Festetics'!Q29+'püm-TASZII.'!Q29</f>
        <v>0</v>
      </c>
      <c r="R29" s="135">
        <f>'pü.mérleg Önkorm.'!R29+'pü.mérleg Hivatal'!R29+'püm. GAMESZ. '!R29+'püm Festetics'!R29+'püm-TASZII.'!R29</f>
        <v>0</v>
      </c>
      <c r="S29" s="254">
        <f>'pü.mérleg Önkorm.'!S29+'pü.mérleg Hivatal'!S29+'püm. GAMESZ. '!S29+'püm Festetics'!S29+'püm-TASZII.'!S29</f>
        <v>0</v>
      </c>
      <c r="V29" s="7"/>
      <c r="W29" s="7"/>
      <c r="X29" s="7"/>
      <c r="Y29" s="7"/>
      <c r="Z29" s="7"/>
      <c r="AA29" s="7"/>
    </row>
    <row r="30" spans="1:27" s="62" customFormat="1" x14ac:dyDescent="0.2">
      <c r="A30" s="1172">
        <f t="shared" si="0"/>
        <v>22</v>
      </c>
      <c r="B30" s="81" t="s">
        <v>184</v>
      </c>
      <c r="C30" s="135">
        <f>'pü.mérleg Önkorm.'!C30+'pü.mérleg Hivatal'!C30+'püm. GAMESZ. '!C30+'püm Festetics'!C30+'püm-TASZII.'!C30</f>
        <v>0</v>
      </c>
      <c r="D30" s="135">
        <f>'pü.mérleg Önkorm.'!D30+'pü.mérleg Hivatal'!D30+'püm. GAMESZ. '!D30+'püm Festetics'!D30+'püm-TASZII.'!D30</f>
        <v>2145</v>
      </c>
      <c r="E30" s="135">
        <f>'pü.mérleg Önkorm.'!E30+'pü.mérleg Hivatal'!E30+'püm. GAMESZ. '!E30+'püm Festetics'!E30+'püm-TASZII.'!E30</f>
        <v>2145</v>
      </c>
      <c r="F30" s="135">
        <f>'pü.mérleg Önkorm.'!F30+'pü.mérleg Hivatal'!F30+'püm. GAMESZ. '!F30+'püm Festetics'!F30+'püm-TASZII.'!F30</f>
        <v>0</v>
      </c>
      <c r="G30" s="135">
        <f>'pü.mérleg Önkorm.'!G30+'pü.mérleg Hivatal'!G30+'püm. GAMESZ. '!G30+'püm Festetics'!G30+'püm-TASZII.'!G30</f>
        <v>0</v>
      </c>
      <c r="H30" s="135">
        <f>'pü.mérleg Önkorm.'!H30+'pü.mérleg Hivatal'!H30+'püm. GAMESZ. '!H30+'püm Festetics'!H30+'püm-TASZII.'!H30</f>
        <v>0</v>
      </c>
      <c r="I30" s="135">
        <f>'pü.mérleg Önkorm.'!I30+'pü.mérleg Hivatal'!I30+'püm. GAMESZ. '!I30+'püm Festetics'!I30+'püm-TASZII.'!I30</f>
        <v>2145</v>
      </c>
      <c r="J30" s="135">
        <f>'pü.mérleg Önkorm.'!J30+'pü.mérleg Hivatal'!J30+'püm. GAMESZ. '!J30+'püm Festetics'!J30+'püm-TASZII.'!J30</f>
        <v>2145</v>
      </c>
      <c r="K30" s="303" t="s">
        <v>210</v>
      </c>
      <c r="L30" s="135">
        <f>'pü.mérleg Önkorm.'!L30+'pü.mérleg Hivatal'!L30+'püm. GAMESZ. '!L30+'püm Festetics'!L30+'püm-TASZII.'!L30</f>
        <v>1574</v>
      </c>
      <c r="M30" s="135">
        <f>'pü.mérleg Önkorm.'!M30+'pü.mérleg Hivatal'!M30+'püm. GAMESZ. '!M30+'püm Festetics'!M30+'püm-TASZII.'!M30</f>
        <v>0</v>
      </c>
      <c r="N30" s="135">
        <f>'pü.mérleg Önkorm.'!N30+'pü.mérleg Hivatal'!N30+'püm. GAMESZ. '!N30+'püm Festetics'!N30+'püm-TASZII.'!N30</f>
        <v>1574</v>
      </c>
      <c r="O30" s="135">
        <f>'pü.mérleg Önkorm.'!O30+'pü.mérleg Hivatal'!O30+'püm. GAMESZ. '!O30+'püm Festetics'!O30+'püm-TASZII.'!O30</f>
        <v>0</v>
      </c>
      <c r="P30" s="135">
        <f>'pü.mérleg Önkorm.'!P30+'pü.mérleg Hivatal'!P30+'püm. GAMESZ. '!P30+'püm Festetics'!P30+'püm-TASZII.'!P30</f>
        <v>0</v>
      </c>
      <c r="Q30" s="135">
        <f>'pü.mérleg Önkorm.'!Q30+'pü.mérleg Hivatal'!Q30+'püm. GAMESZ. '!Q30+'püm Festetics'!Q30+'püm-TASZII.'!Q30</f>
        <v>1574</v>
      </c>
      <c r="R30" s="135">
        <f>'pü.mérleg Önkorm.'!R30+'pü.mérleg Hivatal'!R30+'püm. GAMESZ. '!R30+'püm Festetics'!R30+'püm-TASZII.'!R30</f>
        <v>0</v>
      </c>
      <c r="S30" s="254">
        <f>'pü.mérleg Önkorm.'!S30+'pü.mérleg Hivatal'!S30+'püm. GAMESZ. '!S30+'püm Festetics'!S30+'püm-TASZII.'!S30</f>
        <v>1574</v>
      </c>
      <c r="T30" s="105"/>
      <c r="U30" s="105"/>
    </row>
    <row r="31" spans="1:27" s="62" customFormat="1" x14ac:dyDescent="0.2">
      <c r="A31" s="1172">
        <f t="shared" si="0"/>
        <v>23</v>
      </c>
      <c r="B31" s="81"/>
      <c r="C31" s="135"/>
      <c r="D31" s="135"/>
      <c r="E31" s="135"/>
      <c r="F31" s="135"/>
      <c r="G31" s="135"/>
      <c r="H31" s="135"/>
      <c r="I31" s="135"/>
      <c r="J31" s="254"/>
      <c r="K31" s="303" t="s">
        <v>784</v>
      </c>
      <c r="L31" s="135">
        <f>'pü.mérleg Önkorm.'!L31+'pü.mérleg Hivatal'!L31+'püm. GAMESZ. '!L31+'püm Festetics'!L31+'püm-TASZII.'!L31</f>
        <v>0</v>
      </c>
      <c r="M31" s="135">
        <f>'pü.mérleg Önkorm.'!M31+'pü.mérleg Hivatal'!M31+'püm. GAMESZ. '!M31+'püm Festetics'!M31+'püm-TASZII.'!M31</f>
        <v>0</v>
      </c>
      <c r="N31" s="135">
        <f>'pü.mérleg Önkorm.'!N31+'pü.mérleg Hivatal'!N31+'püm. GAMESZ. '!N31+'püm Festetics'!N31+'püm-TASZII.'!N31</f>
        <v>0</v>
      </c>
      <c r="O31" s="135">
        <f>'pü.mérleg Önkorm.'!O31+'pü.mérleg Hivatal'!O31+'püm. GAMESZ. '!O31+'püm Festetics'!O31+'püm-TASZII.'!O31</f>
        <v>0</v>
      </c>
      <c r="P31" s="135">
        <f>'pü.mérleg Önkorm.'!P31+'pü.mérleg Hivatal'!P31+'püm. GAMESZ. '!P31+'püm Festetics'!P31+'püm-TASZII.'!P31</f>
        <v>0</v>
      </c>
      <c r="Q31" s="135">
        <f>'pü.mérleg Önkorm.'!Q31+'pü.mérleg Hivatal'!Q31+'püm. GAMESZ. '!Q31+'püm Festetics'!Q31+'püm-TASZII.'!Q31</f>
        <v>0</v>
      </c>
      <c r="R31" s="135">
        <f>'pü.mérleg Önkorm.'!R31+'pü.mérleg Hivatal'!R31+'püm. GAMESZ. '!R31+'püm Festetics'!R31+'püm-TASZII.'!R31</f>
        <v>0</v>
      </c>
      <c r="S31" s="254">
        <f>'pü.mérleg Önkorm.'!S31+'pü.mérleg Hivatal'!S31+'püm. GAMESZ. '!S31+'püm Festetics'!S31+'püm-TASZII.'!S31</f>
        <v>0</v>
      </c>
      <c r="T31" s="105"/>
      <c r="U31" s="105"/>
    </row>
    <row r="32" spans="1:27" x14ac:dyDescent="0.2">
      <c r="A32" s="1172">
        <f t="shared" si="0"/>
        <v>24</v>
      </c>
      <c r="C32" s="135"/>
      <c r="D32" s="135"/>
      <c r="E32" s="135"/>
      <c r="F32" s="135"/>
      <c r="G32" s="135"/>
      <c r="H32" s="135"/>
      <c r="I32" s="135"/>
      <c r="J32" s="254"/>
      <c r="K32" s="303" t="s">
        <v>232</v>
      </c>
      <c r="L32" s="135">
        <f>'pü.mérleg Önkorm.'!L32+'pü.mérleg Hivatal'!L32+'püm. GAMESZ. '!L32+'püm Festetics'!L32+'püm-TASZII.'!L32</f>
        <v>0</v>
      </c>
      <c r="M32" s="135">
        <f>'pü.mérleg Önkorm.'!M32+'pü.mérleg Hivatal'!M32+'püm. GAMESZ. '!M32+'püm Festetics'!M32+'püm-TASZII.'!M32</f>
        <v>63281</v>
      </c>
      <c r="N32" s="135">
        <f>'pü.mérleg Önkorm.'!N32+'pü.mérleg Hivatal'!N32+'püm. GAMESZ. '!N32+'püm Festetics'!N32+'püm-TASZII.'!N32</f>
        <v>63281</v>
      </c>
      <c r="O32" s="135">
        <f>'pü.mérleg Önkorm.'!O32+'pü.mérleg Hivatal'!O32+'püm. GAMESZ. '!O32+'püm Festetics'!O32+'püm-TASZII.'!O32</f>
        <v>0</v>
      </c>
      <c r="P32" s="135">
        <f>'pü.mérleg Önkorm.'!P32+'pü.mérleg Hivatal'!P32+'püm. GAMESZ. '!P32+'püm Festetics'!P32+'püm-TASZII.'!P32</f>
        <v>0</v>
      </c>
      <c r="Q32" s="135">
        <f>'pü.mérleg Önkorm.'!Q32+'pü.mérleg Hivatal'!Q32+'püm. GAMESZ. '!Q32+'püm Festetics'!Q32+'püm-TASZII.'!Q32</f>
        <v>0</v>
      </c>
      <c r="R32" s="135">
        <f>'pü.mérleg Önkorm.'!R32+'pü.mérleg Hivatal'!R32+'püm. GAMESZ. '!R32+'püm Festetics'!R32+'püm-TASZII.'!R32</f>
        <v>63281</v>
      </c>
      <c r="S32" s="254">
        <f>'pü.mérleg Önkorm.'!S32+'pü.mérleg Hivatal'!S32+'püm. GAMESZ. '!S32+'püm Festetics'!S32+'püm-TASZII.'!S32</f>
        <v>63281</v>
      </c>
      <c r="V32" s="7"/>
      <c r="W32" s="7"/>
      <c r="X32" s="7"/>
      <c r="Y32" s="7"/>
      <c r="Z32" s="7"/>
      <c r="AA32" s="7"/>
    </row>
    <row r="33" spans="1:27" s="8" customFormat="1" x14ac:dyDescent="0.2">
      <c r="A33" s="1172">
        <f t="shared" si="0"/>
        <v>25</v>
      </c>
      <c r="B33" s="94" t="s">
        <v>49</v>
      </c>
      <c r="C33" s="432">
        <f t="shared" ref="C33:J33" si="2">C11+C12+C13+C14+C15+C17+C20+C29</f>
        <v>1537961</v>
      </c>
      <c r="D33" s="432">
        <f t="shared" si="2"/>
        <v>1081213</v>
      </c>
      <c r="E33" s="432">
        <f t="shared" si="2"/>
        <v>2619174</v>
      </c>
      <c r="F33" s="432">
        <f t="shared" si="2"/>
        <v>20802</v>
      </c>
      <c r="G33" s="432">
        <f t="shared" si="2"/>
        <v>182050</v>
      </c>
      <c r="H33" s="432">
        <f t="shared" si="2"/>
        <v>1558763</v>
      </c>
      <c r="I33" s="432">
        <f t="shared" si="2"/>
        <v>1263263</v>
      </c>
      <c r="J33" s="432">
        <f t="shared" si="2"/>
        <v>2822026</v>
      </c>
      <c r="K33" s="303" t="s">
        <v>233</v>
      </c>
      <c r="L33" s="135">
        <f>'pü.mérleg Önkorm.'!L33</f>
        <v>0</v>
      </c>
      <c r="M33" s="135">
        <f>'pü.mérleg Önkorm.'!M33</f>
        <v>3910</v>
      </c>
      <c r="N33" s="135">
        <f>'pü.mérleg Önkorm.'!N33</f>
        <v>3910</v>
      </c>
      <c r="O33" s="135">
        <f>'pü.mérleg Önkorm.'!O33</f>
        <v>0</v>
      </c>
      <c r="P33" s="135">
        <f>'pü.mérleg Önkorm.'!P33</f>
        <v>0</v>
      </c>
      <c r="Q33" s="135">
        <f>'pü.mérleg Önkorm.'!Q33</f>
        <v>0</v>
      </c>
      <c r="R33" s="135">
        <f>'pü.mérleg Önkorm.'!R33</f>
        <v>3910</v>
      </c>
      <c r="S33" s="254">
        <f>'pü.mérleg Önkorm.'!S33</f>
        <v>3910</v>
      </c>
      <c r="T33" s="98"/>
      <c r="U33" s="98"/>
    </row>
    <row r="34" spans="1:27" x14ac:dyDescent="0.2">
      <c r="A34" s="1172">
        <f t="shared" si="0"/>
        <v>26</v>
      </c>
      <c r="B34" s="94" t="s">
        <v>64</v>
      </c>
      <c r="C34" s="166">
        <f>C23+C24+C25+C26+C27+C30+C16</f>
        <v>6000</v>
      </c>
      <c r="D34" s="166">
        <f t="shared" ref="D34:J34" si="3">D23+D24+D25+D26+D27+D30+D16</f>
        <v>56258</v>
      </c>
      <c r="E34" s="166">
        <f t="shared" si="3"/>
        <v>62258</v>
      </c>
      <c r="F34" s="166">
        <f t="shared" si="3"/>
        <v>0</v>
      </c>
      <c r="G34" s="166">
        <f t="shared" si="3"/>
        <v>0</v>
      </c>
      <c r="H34" s="166">
        <f t="shared" si="3"/>
        <v>6000</v>
      </c>
      <c r="I34" s="166">
        <f t="shared" si="3"/>
        <v>56258</v>
      </c>
      <c r="J34" s="166">
        <f t="shared" si="3"/>
        <v>62258</v>
      </c>
      <c r="K34" s="408" t="s">
        <v>65</v>
      </c>
      <c r="L34" s="166">
        <f>SUM(L27:L33)</f>
        <v>766835</v>
      </c>
      <c r="M34" s="166">
        <f t="shared" ref="M34:S34" si="4">SUM(M27:M33)</f>
        <v>173144</v>
      </c>
      <c r="N34" s="166">
        <f t="shared" si="4"/>
        <v>939979</v>
      </c>
      <c r="O34" s="166">
        <f t="shared" si="4"/>
        <v>0</v>
      </c>
      <c r="P34" s="166">
        <f t="shared" si="4"/>
        <v>19198</v>
      </c>
      <c r="Q34" s="166">
        <f t="shared" si="4"/>
        <v>766835</v>
      </c>
      <c r="R34" s="166">
        <f t="shared" si="4"/>
        <v>192342</v>
      </c>
      <c r="S34" s="255">
        <f t="shared" si="4"/>
        <v>959177</v>
      </c>
      <c r="V34" s="7"/>
      <c r="W34" s="7"/>
      <c r="X34" s="7"/>
      <c r="Y34" s="7"/>
      <c r="Z34" s="7"/>
      <c r="AA34" s="7"/>
    </row>
    <row r="35" spans="1:27" x14ac:dyDescent="0.2">
      <c r="A35" s="1172">
        <f t="shared" si="0"/>
        <v>27</v>
      </c>
      <c r="B35" s="98" t="s">
        <v>48</v>
      </c>
      <c r="C35" s="106">
        <f>SUM(C33:C34)</f>
        <v>1543961</v>
      </c>
      <c r="D35" s="106">
        <f t="shared" ref="D35:I35" si="5">SUM(D33:D34)</f>
        <v>1137471</v>
      </c>
      <c r="E35" s="106">
        <f t="shared" si="5"/>
        <v>2681432</v>
      </c>
      <c r="F35" s="106">
        <f t="shared" si="5"/>
        <v>20802</v>
      </c>
      <c r="G35" s="106">
        <f t="shared" si="5"/>
        <v>182050</v>
      </c>
      <c r="H35" s="106">
        <f t="shared" si="5"/>
        <v>1564763</v>
      </c>
      <c r="I35" s="106">
        <f t="shared" si="5"/>
        <v>1319521</v>
      </c>
      <c r="J35" s="106">
        <f>SUM(J33:J34)</f>
        <v>2884284</v>
      </c>
      <c r="K35" s="410" t="s">
        <v>66</v>
      </c>
      <c r="L35" s="106">
        <f>L24+L34</f>
        <v>2608472</v>
      </c>
      <c r="M35" s="106">
        <f t="shared" ref="M35:S35" si="6">M24+M34</f>
        <v>1737732</v>
      </c>
      <c r="N35" s="106">
        <f t="shared" si="6"/>
        <v>4346204</v>
      </c>
      <c r="O35" s="106">
        <f t="shared" si="6"/>
        <v>20802</v>
      </c>
      <c r="P35" s="106">
        <f t="shared" si="6"/>
        <v>182050</v>
      </c>
      <c r="Q35" s="106">
        <f t="shared" si="6"/>
        <v>2629274</v>
      </c>
      <c r="R35" s="106">
        <f t="shared" si="6"/>
        <v>1919782</v>
      </c>
      <c r="S35" s="235">
        <f t="shared" si="6"/>
        <v>4549056</v>
      </c>
      <c r="V35" s="7"/>
      <c r="W35" s="7"/>
      <c r="X35" s="7"/>
      <c r="Y35" s="7"/>
      <c r="Z35" s="7"/>
      <c r="AA35" s="7"/>
    </row>
    <row r="36" spans="1:27" x14ac:dyDescent="0.2">
      <c r="A36" s="1172">
        <f t="shared" si="0"/>
        <v>28</v>
      </c>
      <c r="C36" s="135"/>
      <c r="D36" s="135"/>
      <c r="E36" s="135"/>
      <c r="F36" s="135"/>
      <c r="G36" s="135"/>
      <c r="H36" s="135"/>
      <c r="I36" s="135"/>
      <c r="J36" s="254"/>
      <c r="K36" s="303"/>
      <c r="L36" s="135"/>
      <c r="M36" s="135"/>
      <c r="N36" s="135"/>
      <c r="O36" s="135"/>
      <c r="P36" s="135"/>
      <c r="Q36" s="135"/>
      <c r="R36" s="135"/>
      <c r="S36" s="254"/>
      <c r="V36" s="7"/>
      <c r="W36" s="7"/>
      <c r="X36" s="7"/>
      <c r="Y36" s="7"/>
      <c r="Z36" s="7"/>
      <c r="AA36" s="7"/>
    </row>
    <row r="37" spans="1:27" x14ac:dyDescent="0.2">
      <c r="A37" s="1172">
        <f t="shared" si="0"/>
        <v>29</v>
      </c>
      <c r="B37" s="11" t="s">
        <v>21</v>
      </c>
      <c r="C37" s="135">
        <f>C35-L35</f>
        <v>-1064511</v>
      </c>
      <c r="D37" s="135">
        <f t="shared" ref="D37:J37" si="7">D35-M35</f>
        <v>-600261</v>
      </c>
      <c r="E37" s="135">
        <f t="shared" si="7"/>
        <v>-1664772</v>
      </c>
      <c r="F37" s="135">
        <f t="shared" si="7"/>
        <v>0</v>
      </c>
      <c r="G37" s="135">
        <f t="shared" si="7"/>
        <v>0</v>
      </c>
      <c r="H37" s="135">
        <f t="shared" si="7"/>
        <v>-1064511</v>
      </c>
      <c r="I37" s="135">
        <f t="shared" si="7"/>
        <v>-600261</v>
      </c>
      <c r="J37" s="135">
        <f t="shared" si="7"/>
        <v>-1664772</v>
      </c>
      <c r="K37" s="408"/>
      <c r="L37" s="135"/>
      <c r="M37" s="135"/>
      <c r="N37" s="135"/>
      <c r="O37" s="135"/>
      <c r="P37" s="135"/>
      <c r="Q37" s="135"/>
      <c r="R37" s="135"/>
      <c r="S37" s="254"/>
      <c r="V37" s="7"/>
      <c r="W37" s="7"/>
      <c r="X37" s="7"/>
      <c r="Y37" s="7"/>
      <c r="Z37" s="7"/>
      <c r="AA37" s="7"/>
    </row>
    <row r="38" spans="1:27" s="8" customFormat="1" x14ac:dyDescent="0.2">
      <c r="A38" s="1172">
        <f t="shared" si="0"/>
        <v>30</v>
      </c>
      <c r="B38" s="81"/>
      <c r="C38" s="135"/>
      <c r="D38" s="135"/>
      <c r="E38" s="135"/>
      <c r="F38" s="135"/>
      <c r="G38" s="135"/>
      <c r="H38" s="135"/>
      <c r="I38" s="135"/>
      <c r="J38" s="254"/>
      <c r="K38" s="303"/>
      <c r="L38" s="135"/>
      <c r="M38" s="135"/>
      <c r="N38" s="135"/>
      <c r="O38" s="135"/>
      <c r="P38" s="135"/>
      <c r="Q38" s="135"/>
      <c r="R38" s="135"/>
      <c r="S38" s="254"/>
      <c r="T38" s="98"/>
      <c r="U38" s="98"/>
    </row>
    <row r="39" spans="1:27" s="8" customFormat="1" x14ac:dyDescent="0.2">
      <c r="A39" s="1172">
        <f t="shared" si="0"/>
        <v>31</v>
      </c>
      <c r="B39" s="93" t="s">
        <v>185</v>
      </c>
      <c r="C39" s="106"/>
      <c r="D39" s="106"/>
      <c r="E39" s="106"/>
      <c r="F39" s="106"/>
      <c r="G39" s="106"/>
      <c r="H39" s="106"/>
      <c r="I39" s="106"/>
      <c r="J39" s="235"/>
      <c r="K39" s="410" t="s">
        <v>211</v>
      </c>
      <c r="L39" s="135"/>
      <c r="M39" s="135"/>
      <c r="N39" s="135"/>
      <c r="O39" s="135"/>
      <c r="P39" s="135"/>
      <c r="Q39" s="135"/>
      <c r="R39" s="135"/>
      <c r="S39" s="254"/>
      <c r="T39" s="98"/>
      <c r="U39" s="98"/>
    </row>
    <row r="40" spans="1:27" s="8" customFormat="1" x14ac:dyDescent="0.2">
      <c r="A40" s="1172">
        <f t="shared" si="0"/>
        <v>32</v>
      </c>
      <c r="B40" s="52" t="s">
        <v>186</v>
      </c>
      <c r="C40" s="106"/>
      <c r="D40" s="106"/>
      <c r="E40" s="106"/>
      <c r="F40" s="106"/>
      <c r="G40" s="106"/>
      <c r="H40" s="106"/>
      <c r="I40" s="106"/>
      <c r="J40" s="235"/>
      <c r="K40" s="1235" t="s">
        <v>212</v>
      </c>
      <c r="L40" s="135">
        <f>'pü.mérleg Önkorm.'!L40+'pü.mérleg Hivatal'!L42+'püm. GAMESZ. '!L42+'püm Festetics'!L42+'püm-TASZII.'!L42</f>
        <v>0</v>
      </c>
      <c r="M40" s="135">
        <f>'pü.mérleg Önkorm.'!M40+'pü.mérleg Hivatal'!M42+'püm. GAMESZ. '!M42+'püm Festetics'!M42+'püm-TASZII.'!M42</f>
        <v>0</v>
      </c>
      <c r="N40" s="135">
        <f>'pü.mérleg Önkorm.'!N40+'pü.mérleg Hivatal'!N42+'püm. GAMESZ. '!N42+'püm Festetics'!N42+'püm-TASZII.'!N42</f>
        <v>0</v>
      </c>
      <c r="O40" s="135">
        <f>'pü.mérleg Önkorm.'!O40+'pü.mérleg Hivatal'!O42+'püm. GAMESZ. '!O42+'püm Festetics'!O42+'püm-TASZII.'!O42</f>
        <v>0</v>
      </c>
      <c r="P40" s="135">
        <f>'pü.mérleg Önkorm.'!P40+'pü.mérleg Hivatal'!P42+'püm. GAMESZ. '!P42+'püm Festetics'!P42+'püm-TASZII.'!P42</f>
        <v>0</v>
      </c>
      <c r="Q40" s="135">
        <f>'pü.mérleg Önkorm.'!Q40+'pü.mérleg Hivatal'!Q42+'püm. GAMESZ. '!Q42+'püm Festetics'!Q42+'püm-TASZII.'!Q42</f>
        <v>0</v>
      </c>
      <c r="R40" s="135">
        <f>'pü.mérleg Önkorm.'!R40+'pü.mérleg Hivatal'!R42+'püm. GAMESZ. '!R42+'püm Festetics'!R42+'püm-TASZII.'!R42</f>
        <v>0</v>
      </c>
      <c r="S40" s="254">
        <f>'pü.mérleg Önkorm.'!S40+'pü.mérleg Hivatal'!S42+'püm. GAMESZ. '!S42+'püm Festetics'!S42+'püm-TASZII.'!S42</f>
        <v>0</v>
      </c>
      <c r="T40" s="98"/>
      <c r="U40" s="98"/>
    </row>
    <row r="41" spans="1:27" s="8" customFormat="1" x14ac:dyDescent="0.2">
      <c r="A41" s="1173">
        <f t="shared" si="0"/>
        <v>33</v>
      </c>
      <c r="B41" s="1227" t="s">
        <v>1237</v>
      </c>
      <c r="C41" s="569"/>
      <c r="D41" s="569"/>
      <c r="E41" s="569"/>
      <c r="F41" s="569"/>
      <c r="G41" s="569"/>
      <c r="H41" s="569"/>
      <c r="I41" s="569"/>
      <c r="J41" s="1239"/>
      <c r="K41" s="107" t="s">
        <v>1238</v>
      </c>
      <c r="L41" s="135">
        <f>'pü.mérleg Önkorm.'!L41+'pü.mérleg Hivatal'!L43+'püm. GAMESZ. '!L43+'püm Festetics'!L43+'püm-TASZII.'!L43</f>
        <v>0</v>
      </c>
      <c r="M41" s="135">
        <f>'pü.mérleg Önkorm.'!M41+'pü.mérleg Hivatal'!M43+'püm. GAMESZ. '!M43+'püm Festetics'!M43+'püm-TASZII.'!M43</f>
        <v>149724</v>
      </c>
      <c r="N41" s="135">
        <f>'pü.mérleg Önkorm.'!N41+'pü.mérleg Hivatal'!N43+'püm. GAMESZ. '!N43+'püm Festetics'!N43+'püm-TASZII.'!N43</f>
        <v>149724</v>
      </c>
      <c r="O41" s="135">
        <f>'pü.mérleg Önkorm.'!O41+'pü.mérleg Hivatal'!O43+'püm. GAMESZ. '!O43+'püm Festetics'!O43+'püm-TASZII.'!O43</f>
        <v>0</v>
      </c>
      <c r="P41" s="135">
        <f>'pü.mérleg Önkorm.'!P41+'pü.mérleg Hivatal'!P43+'püm. GAMESZ. '!P43+'püm Festetics'!P43+'püm-TASZII.'!P43</f>
        <v>0</v>
      </c>
      <c r="Q41" s="135">
        <f>'pü.mérleg Önkorm.'!Q41+'pü.mérleg Hivatal'!Q43+'püm. GAMESZ. '!Q43+'püm Festetics'!Q43+'püm-TASZII.'!Q43</f>
        <v>0</v>
      </c>
      <c r="R41" s="135">
        <f>'pü.mérleg Önkorm.'!R41+'pü.mérleg Hivatal'!R43+'püm. GAMESZ. '!R43+'püm Festetics'!R43+'püm-TASZII.'!R43</f>
        <v>149724</v>
      </c>
      <c r="S41" s="254">
        <f>'pü.mérleg Önkorm.'!S41+'pü.mérleg Hivatal'!S43+'püm. GAMESZ. '!S43+'püm Festetics'!S43+'püm-TASZII.'!S43</f>
        <v>149724</v>
      </c>
      <c r="T41" s="98"/>
      <c r="U41" s="98"/>
    </row>
    <row r="42" spans="1:27" x14ac:dyDescent="0.2">
      <c r="A42" s="1172">
        <f t="shared" si="0"/>
        <v>34</v>
      </c>
      <c r="B42" s="82" t="s">
        <v>187</v>
      </c>
      <c r="C42" s="1238"/>
      <c r="D42" s="716"/>
      <c r="E42" s="716"/>
      <c r="F42" s="569"/>
      <c r="G42" s="569"/>
      <c r="H42" s="569"/>
      <c r="I42" s="569"/>
      <c r="J42" s="1239"/>
      <c r="K42" s="303" t="s">
        <v>213</v>
      </c>
      <c r="L42" s="135">
        <f>'pü.mérleg Önkorm.'!L42+'pü.mérleg Hivatal'!L44+'püm. GAMESZ. '!L44+'püm Festetics'!L44+'püm-TASZII.'!L44</f>
        <v>0</v>
      </c>
      <c r="M42" s="135">
        <f>'pü.mérleg Önkorm.'!M42+'pü.mérleg Hivatal'!M44+'püm. GAMESZ. '!M44+'püm Festetics'!M44+'püm-TASZII.'!M44</f>
        <v>0</v>
      </c>
      <c r="N42" s="135">
        <f>'pü.mérleg Önkorm.'!N42+'pü.mérleg Hivatal'!N44+'püm. GAMESZ. '!N44+'püm Festetics'!N44+'püm-TASZII.'!N44</f>
        <v>0</v>
      </c>
      <c r="O42" s="135">
        <f>'pü.mérleg Önkorm.'!O42+'pü.mérleg Hivatal'!O44+'püm. GAMESZ. '!O44+'püm Festetics'!O44+'püm-TASZII.'!O44</f>
        <v>0</v>
      </c>
      <c r="P42" s="135">
        <f>'pü.mérleg Önkorm.'!P42+'pü.mérleg Hivatal'!P44+'püm. GAMESZ. '!P44+'püm Festetics'!P44+'püm-TASZII.'!P44</f>
        <v>0</v>
      </c>
      <c r="Q42" s="135">
        <f>'pü.mérleg Önkorm.'!Q42+'pü.mérleg Hivatal'!Q44+'püm. GAMESZ. '!Q44+'püm Festetics'!Q44+'püm-TASZII.'!Q44</f>
        <v>0</v>
      </c>
      <c r="R42" s="135">
        <f>'pü.mérleg Önkorm.'!R42+'pü.mérleg Hivatal'!R44+'püm. GAMESZ. '!R44+'püm Festetics'!R44+'püm-TASZII.'!R44</f>
        <v>0</v>
      </c>
      <c r="S42" s="254">
        <f>'pü.mérleg Önkorm.'!S42+'pü.mérleg Hivatal'!S44+'püm. GAMESZ. '!S44+'püm Festetics'!S44+'püm-TASZII.'!S44</f>
        <v>0</v>
      </c>
      <c r="V42" s="7"/>
      <c r="W42" s="7"/>
      <c r="X42" s="7"/>
      <c r="Y42" s="7"/>
      <c r="Z42" s="7"/>
      <c r="AA42" s="7"/>
    </row>
    <row r="43" spans="1:27" x14ac:dyDescent="0.2">
      <c r="A43" s="1172">
        <f t="shared" si="0"/>
        <v>35</v>
      </c>
      <c r="B43" s="82" t="s">
        <v>188</v>
      </c>
      <c r="C43" s="135"/>
      <c r="D43" s="135"/>
      <c r="E43" s="135"/>
      <c r="F43" s="569"/>
      <c r="G43" s="569"/>
      <c r="H43" s="569"/>
      <c r="I43" s="569"/>
      <c r="J43" s="1239"/>
      <c r="K43" s="303" t="s">
        <v>214</v>
      </c>
      <c r="L43" s="135">
        <f>'pü.mérleg Önkorm.'!L43+'pü.mérleg Hivatal'!L45+'püm. GAMESZ. '!L45+'püm Festetics'!L45+'püm-TASZII.'!L45</f>
        <v>0</v>
      </c>
      <c r="M43" s="135">
        <f>'pü.mérleg Önkorm.'!M43+'pü.mérleg Hivatal'!M45+'püm. GAMESZ. '!M45+'püm Festetics'!M45+'püm-TASZII.'!M45</f>
        <v>0</v>
      </c>
      <c r="N43" s="135">
        <f>'pü.mérleg Önkorm.'!N43+'pü.mérleg Hivatal'!N45+'püm. GAMESZ. '!N45+'püm Festetics'!N45+'püm-TASZII.'!N45</f>
        <v>0</v>
      </c>
      <c r="O43" s="135">
        <f>'pü.mérleg Önkorm.'!O43+'pü.mérleg Hivatal'!O45+'püm. GAMESZ. '!O45+'püm Festetics'!O45+'püm-TASZII.'!O45</f>
        <v>0</v>
      </c>
      <c r="P43" s="135">
        <f>'pü.mérleg Önkorm.'!P43+'pü.mérleg Hivatal'!P45+'püm. GAMESZ. '!P45+'püm Festetics'!P45+'püm-TASZII.'!P45</f>
        <v>0</v>
      </c>
      <c r="Q43" s="135">
        <f>'pü.mérleg Önkorm.'!Q43+'pü.mérleg Hivatal'!Q45+'püm. GAMESZ. '!Q45+'püm Festetics'!Q45+'püm-TASZII.'!Q45</f>
        <v>0</v>
      </c>
      <c r="R43" s="135">
        <f>'pü.mérleg Önkorm.'!R43+'pü.mérleg Hivatal'!R45+'püm. GAMESZ. '!R45+'püm Festetics'!R45+'püm-TASZII.'!R45</f>
        <v>0</v>
      </c>
      <c r="S43" s="254">
        <f>'pü.mérleg Önkorm.'!S43+'pü.mérleg Hivatal'!S45+'püm. GAMESZ. '!S45+'püm Festetics'!S45+'püm-TASZII.'!S45</f>
        <v>0</v>
      </c>
      <c r="V43" s="7"/>
      <c r="W43" s="7"/>
      <c r="X43" s="7"/>
      <c r="Y43" s="7"/>
      <c r="Z43" s="7"/>
      <c r="AA43" s="7"/>
    </row>
    <row r="44" spans="1:27" s="1255" customFormat="1" ht="22.5" x14ac:dyDescent="0.2">
      <c r="A44" s="1173">
        <f t="shared" si="0"/>
        <v>36</v>
      </c>
      <c r="B44" s="1162" t="s">
        <v>686</v>
      </c>
      <c r="C44" s="569">
        <f>'pü.mérleg Önkorm.'!C44+'pü.mérleg Hivatal'!C43+'püm. GAMESZ. '!C43+'püm Festetics'!C43+'püm-TASZII.'!C43</f>
        <v>45988</v>
      </c>
      <c r="D44" s="569">
        <f>'pü.mérleg Önkorm.'!D44+'pü.mérleg Hivatal'!D43+'püm. GAMESZ. '!D43+'püm Festetics'!D43+'püm-TASZII.'!D43</f>
        <v>749985</v>
      </c>
      <c r="E44" s="569">
        <f>'pü.mérleg Önkorm.'!E44+'pü.mérleg Hivatal'!E43+'püm. GAMESZ. '!E43+'püm Festetics'!E43+'püm-TASZII.'!E43</f>
        <v>795973</v>
      </c>
      <c r="F44" s="569">
        <f>'pü.mérleg Önkorm.'!F44+'pü.mérleg Hivatal'!F43+'püm. GAMESZ. '!F43+'püm Festetics'!F43+'püm-TASZII.'!F43</f>
        <v>0</v>
      </c>
      <c r="G44" s="569">
        <f>'pü.mérleg Önkorm.'!G44+'pü.mérleg Hivatal'!G43+'püm. GAMESZ. '!G43+'püm Festetics'!G43+'püm-TASZII.'!G43</f>
        <v>0</v>
      </c>
      <c r="H44" s="569">
        <f>'pü.mérleg Önkorm.'!H44+'pü.mérleg Hivatal'!H43+'püm. GAMESZ. '!H43+'püm Festetics'!H43+'püm-TASZII.'!H43</f>
        <v>45988</v>
      </c>
      <c r="I44" s="569">
        <f>'pü.mérleg Önkorm.'!I44+'pü.mérleg Hivatal'!I43+'püm. GAMESZ. '!I43+'püm Festetics'!I43+'püm-TASZII.'!I43</f>
        <v>749985</v>
      </c>
      <c r="J44" s="569">
        <f>'pü.mérleg Önkorm.'!J44+'pü.mérleg Hivatal'!J43+'püm. GAMESZ. '!J43+'püm Festetics'!J43+'püm-TASZII.'!J43</f>
        <v>795973</v>
      </c>
      <c r="K44" s="1254" t="s">
        <v>215</v>
      </c>
      <c r="L44" s="135">
        <f>'pü.mérleg Önkorm.'!L44+'pü.mérleg Hivatal'!L46+'püm. GAMESZ. '!L46+'püm Festetics'!L46+'püm-TASZII.'!L46</f>
        <v>0</v>
      </c>
      <c r="M44" s="135">
        <f>'pü.mérleg Önkorm.'!M44+'pü.mérleg Hivatal'!M46+'püm. GAMESZ. '!M46+'püm Festetics'!M46+'püm-TASZII.'!M46</f>
        <v>0</v>
      </c>
      <c r="N44" s="135">
        <f>'pü.mérleg Önkorm.'!N44+'pü.mérleg Hivatal'!N46+'püm. GAMESZ. '!N46+'püm Festetics'!N46+'püm-TASZII.'!N46</f>
        <v>0</v>
      </c>
      <c r="O44" s="135">
        <f>'pü.mérleg Önkorm.'!O44+'pü.mérleg Hivatal'!O46+'püm. GAMESZ. '!O46+'püm Festetics'!O46+'püm-TASZII.'!O46</f>
        <v>0</v>
      </c>
      <c r="P44" s="135">
        <f>'pü.mérleg Önkorm.'!P44+'pü.mérleg Hivatal'!P46+'püm. GAMESZ. '!P46+'püm Festetics'!P46+'püm-TASZII.'!P46</f>
        <v>0</v>
      </c>
      <c r="Q44" s="135">
        <f>'pü.mérleg Önkorm.'!Q44+'pü.mérleg Hivatal'!Q46+'püm. GAMESZ. '!Q46+'püm Festetics'!Q46+'püm-TASZII.'!Q46</f>
        <v>0</v>
      </c>
      <c r="R44" s="135">
        <f>'pü.mérleg Önkorm.'!R44+'pü.mérleg Hivatal'!R46+'püm. GAMESZ. '!R46+'püm Festetics'!R46+'püm-TASZII.'!R46</f>
        <v>0</v>
      </c>
      <c r="S44" s="254">
        <f>'pü.mérleg Önkorm.'!S44+'pü.mérleg Hivatal'!S46+'püm. GAMESZ. '!S46+'püm Festetics'!S46+'püm-TASZII.'!S46</f>
        <v>0</v>
      </c>
      <c r="T44" s="1086"/>
      <c r="U44" s="1086"/>
    </row>
    <row r="45" spans="1:27" ht="22.5" x14ac:dyDescent="0.2">
      <c r="A45" s="1172">
        <f t="shared" si="0"/>
        <v>37</v>
      </c>
      <c r="B45" s="716" t="s">
        <v>1136</v>
      </c>
      <c r="C45" s="569">
        <f>'pü.mérleg Önkorm.'!C45+'pü.mérleg Hivatal'!C44+'püm. GAMESZ. '!C44+'püm Festetics'!C44+'püm-TASZII.'!C44</f>
        <v>1018523</v>
      </c>
      <c r="D45" s="569">
        <f>'pü.mérleg Önkorm.'!D45+'pü.mérleg Hivatal'!D44+'püm. GAMESZ. '!D44+'püm Festetics'!D44+'püm-TASZII.'!D44</f>
        <v>0</v>
      </c>
      <c r="E45" s="569">
        <f>'pü.mérleg Önkorm.'!E45+'pü.mérleg Hivatal'!E44+'püm. GAMESZ. '!E44+'püm Festetics'!E44+'püm-TASZII.'!E44</f>
        <v>1018523</v>
      </c>
      <c r="F45" s="569">
        <f>'pü.mérleg Önkorm.'!F45+'pü.mérleg Hivatal'!F44+'püm. GAMESZ. '!F44+'püm Festetics'!F44+'püm-TASZII.'!F44</f>
        <v>0</v>
      </c>
      <c r="G45" s="569">
        <f>'pü.mérleg Önkorm.'!G45+'pü.mérleg Hivatal'!G44+'püm. GAMESZ. '!G44+'püm Festetics'!G44+'püm-TASZII.'!G44</f>
        <v>0</v>
      </c>
      <c r="H45" s="569">
        <f>'pü.mérleg Önkorm.'!H45+'pü.mérleg Hivatal'!H44+'püm. GAMESZ. '!H44+'püm Festetics'!H44+'püm-TASZII.'!H44</f>
        <v>1018523</v>
      </c>
      <c r="I45" s="569">
        <f>'pü.mérleg Önkorm.'!I45+'pü.mérleg Hivatal'!I44+'püm. GAMESZ. '!I44+'püm Festetics'!I44+'püm-TASZII.'!I44</f>
        <v>0</v>
      </c>
      <c r="J45" s="569">
        <f>'pü.mérleg Önkorm.'!J45+'pü.mérleg Hivatal'!J44+'püm. GAMESZ. '!J44+'püm Festetics'!J44+'püm-TASZII.'!J44</f>
        <v>1018523</v>
      </c>
      <c r="K45" s="303"/>
      <c r="L45" s="135"/>
      <c r="M45" s="135"/>
      <c r="N45" s="135"/>
      <c r="O45" s="135"/>
      <c r="P45" s="135"/>
      <c r="Q45" s="135"/>
      <c r="R45" s="135"/>
      <c r="S45" s="254"/>
      <c r="V45" s="7"/>
      <c r="W45" s="7"/>
      <c r="X45" s="7"/>
      <c r="Y45" s="7"/>
      <c r="Z45" s="7"/>
      <c r="AA45" s="7"/>
    </row>
    <row r="46" spans="1:27" ht="22.5" x14ac:dyDescent="0.2">
      <c r="A46" s="1172">
        <f t="shared" si="0"/>
        <v>38</v>
      </c>
      <c r="B46" s="52" t="s">
        <v>1135</v>
      </c>
      <c r="C46" s="135"/>
      <c r="D46" s="135"/>
      <c r="E46" s="135"/>
      <c r="F46" s="569"/>
      <c r="G46" s="569"/>
      <c r="H46" s="569"/>
      <c r="I46" s="569"/>
      <c r="J46" s="1239"/>
      <c r="K46" s="303"/>
      <c r="L46" s="135"/>
      <c r="M46" s="135"/>
      <c r="N46" s="135"/>
      <c r="O46" s="135"/>
      <c r="P46" s="135"/>
      <c r="Q46" s="135"/>
      <c r="R46" s="135"/>
      <c r="S46" s="254"/>
      <c r="V46" s="7"/>
      <c r="W46" s="7"/>
      <c r="X46" s="7"/>
      <c r="Y46" s="7"/>
      <c r="Z46" s="7"/>
      <c r="AA46" s="7"/>
    </row>
    <row r="47" spans="1:27" x14ac:dyDescent="0.2">
      <c r="A47" s="1172">
        <f t="shared" si="0"/>
        <v>39</v>
      </c>
      <c r="B47" s="82" t="s">
        <v>190</v>
      </c>
      <c r="C47" s="135">
        <f>'pü.mérleg Önkorm.'!C47</f>
        <v>0</v>
      </c>
      <c r="D47" s="135">
        <f>'pü.mérleg Önkorm.'!D47</f>
        <v>65858</v>
      </c>
      <c r="E47" s="135">
        <f>'pü.mérleg Önkorm.'!E47</f>
        <v>65858</v>
      </c>
      <c r="F47" s="135">
        <f>'pü.mérleg Önkorm.'!F47</f>
        <v>0</v>
      </c>
      <c r="G47" s="135">
        <f>'pü.mérleg Önkorm.'!G47</f>
        <v>9252</v>
      </c>
      <c r="H47" s="135">
        <f>'pü.mérleg Önkorm.'!H47</f>
        <v>0</v>
      </c>
      <c r="I47" s="135">
        <f>'pü.mérleg Önkorm.'!I47</f>
        <v>75110</v>
      </c>
      <c r="J47" s="135">
        <f>'pü.mérleg Önkorm.'!J47</f>
        <v>75110</v>
      </c>
      <c r="K47" s="303" t="s">
        <v>216</v>
      </c>
      <c r="L47" s="135">
        <f>'pü.mérleg Önkorm.'!L47+'pü.mérleg Hivatal'!L49+'püm. GAMESZ. '!L49+'püm Festetics'!L49+'püm-TASZII.'!L49</f>
        <v>0</v>
      </c>
      <c r="M47" s="135">
        <f>'pü.mérleg Önkorm.'!M47+'pü.mérleg Hivatal'!M49+'püm. GAMESZ. '!M49+'püm Festetics'!M49+'püm-TASZII.'!M49</f>
        <v>0</v>
      </c>
      <c r="N47" s="135">
        <f>'pü.mérleg Önkorm.'!N47+'pü.mérleg Hivatal'!N49+'püm. GAMESZ. '!N49+'püm Festetics'!N49+'püm-TASZII.'!N49</f>
        <v>0</v>
      </c>
      <c r="O47" s="135">
        <f>'pü.mérleg Önkorm.'!O47+'pü.mérleg Hivatal'!O49+'püm. GAMESZ. '!O49+'püm Festetics'!O49+'püm-TASZII.'!O49</f>
        <v>0</v>
      </c>
      <c r="P47" s="135">
        <f>'pü.mérleg Önkorm.'!P47+'pü.mérleg Hivatal'!P49+'püm. GAMESZ. '!P49+'püm Festetics'!P49+'püm-TASZII.'!P49</f>
        <v>0</v>
      </c>
      <c r="Q47" s="135">
        <f>'pü.mérleg Önkorm.'!Q47+'pü.mérleg Hivatal'!Q49+'püm. GAMESZ. '!Q49+'püm Festetics'!Q49+'püm-TASZII.'!Q49</f>
        <v>0</v>
      </c>
      <c r="R47" s="135">
        <f>'pü.mérleg Önkorm.'!R47+'pü.mérleg Hivatal'!R49+'püm. GAMESZ. '!R49+'püm Festetics'!R49+'püm-TASZII.'!R49</f>
        <v>0</v>
      </c>
      <c r="S47" s="254">
        <f>'pü.mérleg Önkorm.'!S47+'pü.mérleg Hivatal'!S49+'püm. GAMESZ. '!S49+'püm Festetics'!S49+'püm-TASZII.'!S49</f>
        <v>0</v>
      </c>
      <c r="V47" s="7"/>
      <c r="W47" s="7"/>
      <c r="X47" s="7"/>
      <c r="Y47" s="7"/>
      <c r="Z47" s="7"/>
      <c r="AA47" s="7"/>
    </row>
    <row r="48" spans="1:27" x14ac:dyDescent="0.2">
      <c r="A48" s="1172">
        <f t="shared" si="0"/>
        <v>40</v>
      </c>
      <c r="B48" s="82" t="s">
        <v>191</v>
      </c>
      <c r="C48" s="106"/>
      <c r="D48" s="106"/>
      <c r="E48" s="106"/>
      <c r="F48" s="569"/>
      <c r="G48" s="106"/>
      <c r="H48" s="569"/>
      <c r="I48" s="569"/>
      <c r="J48" s="1239"/>
      <c r="K48" s="303" t="s">
        <v>217</v>
      </c>
      <c r="L48" s="135">
        <f>'pü.mérleg Önkorm.'!L48+'pü.mérleg Hivatal'!L50+'püm. GAMESZ. '!L50+'püm Festetics'!L50+'püm-TASZII.'!L50</f>
        <v>0</v>
      </c>
      <c r="M48" s="135">
        <f>'pü.mérleg Önkorm.'!M48+'pü.mérleg Hivatal'!M50+'püm. GAMESZ. '!M50+'püm Festetics'!M50+'püm-TASZII.'!M50</f>
        <v>65858</v>
      </c>
      <c r="N48" s="135">
        <f>'pü.mérleg Önkorm.'!N48+'pü.mérleg Hivatal'!N50+'püm. GAMESZ. '!N50+'püm Festetics'!N50+'püm-TASZII.'!N50</f>
        <v>65858</v>
      </c>
      <c r="O48" s="135">
        <f>'pü.mérleg Önkorm.'!O48+'pü.mérleg Hivatal'!O50+'püm. GAMESZ. '!O50+'püm Festetics'!O50+'püm-TASZII.'!O50</f>
        <v>0</v>
      </c>
      <c r="P48" s="135">
        <f>'pü.mérleg Önkorm.'!P48+'pü.mérleg Hivatal'!P50+'püm. GAMESZ. '!P50+'püm Festetics'!P50+'püm-TASZII.'!P50</f>
        <v>9252</v>
      </c>
      <c r="Q48" s="135">
        <f>'pü.mérleg Önkorm.'!Q48+'pü.mérleg Hivatal'!Q50+'püm. GAMESZ. '!Q50+'püm Festetics'!Q50+'püm-TASZII.'!Q50</f>
        <v>0</v>
      </c>
      <c r="R48" s="135">
        <f>'pü.mérleg Önkorm.'!R48+'pü.mérleg Hivatal'!R50+'püm. GAMESZ. '!R50+'püm Festetics'!R50+'püm-TASZII.'!R50</f>
        <v>75110</v>
      </c>
      <c r="S48" s="254">
        <f>'pü.mérleg Önkorm.'!S48+'pü.mérleg Hivatal'!S50+'püm. GAMESZ. '!S50+'püm Festetics'!S50+'püm-TASZII.'!S50</f>
        <v>75110</v>
      </c>
      <c r="V48" s="7"/>
      <c r="W48" s="7"/>
      <c r="X48" s="7"/>
      <c r="Y48" s="7"/>
      <c r="Z48" s="7"/>
      <c r="AA48" s="7"/>
    </row>
    <row r="49" spans="1:27" x14ac:dyDescent="0.2">
      <c r="A49" s="1172">
        <f t="shared" si="0"/>
        <v>41</v>
      </c>
      <c r="B49" s="82" t="s">
        <v>192</v>
      </c>
      <c r="C49" s="135"/>
      <c r="D49" s="135"/>
      <c r="E49" s="135"/>
      <c r="F49" s="569"/>
      <c r="G49" s="135"/>
      <c r="H49" s="569"/>
      <c r="I49" s="569"/>
      <c r="J49" s="1239"/>
      <c r="K49" s="303" t="s">
        <v>218</v>
      </c>
      <c r="L49" s="135">
        <f>'pü.mérleg Önkorm.'!L49+'pü.mérleg Hivatal'!L51+'püm. GAMESZ. '!L51+'püm Festetics'!L51+'püm-TASZII.'!L51</f>
        <v>0</v>
      </c>
      <c r="M49" s="135">
        <f>'pü.mérleg Önkorm.'!M49+'pü.mérleg Hivatal'!M51+'püm. GAMESZ. '!M51+'püm Festetics'!M51+'püm-TASZII.'!M51</f>
        <v>0</v>
      </c>
      <c r="N49" s="135">
        <f>'pü.mérleg Önkorm.'!N49+'pü.mérleg Hivatal'!N51+'püm. GAMESZ. '!N51+'püm Festetics'!N51+'püm-TASZII.'!N51</f>
        <v>0</v>
      </c>
      <c r="O49" s="135">
        <f>'pü.mérleg Önkorm.'!O49+'pü.mérleg Hivatal'!O51+'püm. GAMESZ. '!O51+'püm Festetics'!O51+'püm-TASZII.'!O51</f>
        <v>0</v>
      </c>
      <c r="P49" s="135">
        <f>'pü.mérleg Önkorm.'!P49+'pü.mérleg Hivatal'!P51+'püm. GAMESZ. '!P51+'püm Festetics'!P51+'püm-TASZII.'!P51</f>
        <v>0</v>
      </c>
      <c r="Q49" s="135">
        <f>'pü.mérleg Önkorm.'!Q49+'pü.mérleg Hivatal'!Q51+'püm. GAMESZ. '!Q51+'püm Festetics'!Q51+'püm-TASZII.'!Q51</f>
        <v>0</v>
      </c>
      <c r="R49" s="135">
        <f>'pü.mérleg Önkorm.'!R49+'pü.mérleg Hivatal'!R51+'püm. GAMESZ. '!R51+'püm Festetics'!R51+'püm-TASZII.'!R51</f>
        <v>0</v>
      </c>
      <c r="S49" s="254">
        <f>'pü.mérleg Önkorm.'!S49+'pü.mérleg Hivatal'!S51+'püm. GAMESZ. '!S51+'püm Festetics'!S51+'püm-TASZII.'!S51</f>
        <v>0</v>
      </c>
      <c r="V49" s="7"/>
      <c r="W49" s="7"/>
      <c r="X49" s="7"/>
      <c r="Y49" s="7"/>
      <c r="Z49" s="7"/>
      <c r="AA49" s="7"/>
    </row>
    <row r="50" spans="1:27" x14ac:dyDescent="0.2">
      <c r="A50" s="1172">
        <f t="shared" si="0"/>
        <v>42</v>
      </c>
      <c r="B50" s="82" t="s">
        <v>193</v>
      </c>
      <c r="C50" s="135"/>
      <c r="D50" s="135"/>
      <c r="E50" s="135"/>
      <c r="F50" s="569"/>
      <c r="G50" s="135"/>
      <c r="H50" s="569"/>
      <c r="I50" s="569"/>
      <c r="J50" s="1239"/>
      <c r="K50" s="303" t="s">
        <v>219</v>
      </c>
      <c r="L50" s="135"/>
      <c r="M50" s="135"/>
      <c r="N50" s="135"/>
      <c r="O50" s="135"/>
      <c r="P50" s="135"/>
      <c r="Q50" s="135"/>
      <c r="R50" s="135"/>
      <c r="S50" s="254"/>
      <c r="V50" s="7"/>
      <c r="W50" s="7"/>
      <c r="X50" s="7"/>
      <c r="Y50" s="7"/>
      <c r="Z50" s="7"/>
      <c r="AA50" s="7"/>
    </row>
    <row r="51" spans="1:27" x14ac:dyDescent="0.2">
      <c r="A51" s="1172">
        <f t="shared" si="0"/>
        <v>43</v>
      </c>
      <c r="B51" s="82" t="s">
        <v>194</v>
      </c>
      <c r="C51" s="135"/>
      <c r="D51" s="135"/>
      <c r="E51" s="135"/>
      <c r="F51" s="569"/>
      <c r="G51" s="135"/>
      <c r="H51" s="569"/>
      <c r="I51" s="569"/>
      <c r="J51" s="1239"/>
      <c r="K51" s="303" t="s">
        <v>220</v>
      </c>
      <c r="L51" s="135"/>
      <c r="M51" s="135"/>
      <c r="N51" s="135"/>
      <c r="O51" s="135"/>
      <c r="P51" s="135"/>
      <c r="Q51" s="135"/>
      <c r="R51" s="135"/>
      <c r="S51" s="254"/>
      <c r="V51" s="7"/>
      <c r="W51" s="7"/>
      <c r="X51" s="7"/>
      <c r="Y51" s="7"/>
      <c r="Z51" s="7"/>
      <c r="AA51" s="7"/>
    </row>
    <row r="52" spans="1:27" x14ac:dyDescent="0.2">
      <c r="A52" s="1172">
        <f t="shared" si="0"/>
        <v>44</v>
      </c>
      <c r="B52" s="82" t="s">
        <v>195</v>
      </c>
      <c r="C52" s="135"/>
      <c r="D52" s="135"/>
      <c r="E52" s="135"/>
      <c r="F52" s="569"/>
      <c r="G52" s="135"/>
      <c r="H52" s="569"/>
      <c r="I52" s="569"/>
      <c r="J52" s="1239"/>
      <c r="K52" s="303" t="s">
        <v>221</v>
      </c>
      <c r="L52" s="135"/>
      <c r="M52" s="135"/>
      <c r="N52" s="135"/>
      <c r="O52" s="135"/>
      <c r="P52" s="135"/>
      <c r="Q52" s="135"/>
      <c r="R52" s="135"/>
      <c r="S52" s="254"/>
      <c r="V52" s="7"/>
      <c r="W52" s="7"/>
      <c r="X52" s="7"/>
      <c r="Y52" s="7"/>
      <c r="Z52" s="7"/>
      <c r="AA52" s="7"/>
    </row>
    <row r="53" spans="1:27" x14ac:dyDescent="0.2">
      <c r="A53" s="1172">
        <f t="shared" si="0"/>
        <v>45</v>
      </c>
      <c r="B53" s="82"/>
      <c r="C53" s="135"/>
      <c r="D53" s="135"/>
      <c r="E53" s="135"/>
      <c r="F53" s="135"/>
      <c r="G53" s="135"/>
      <c r="H53" s="135"/>
      <c r="I53" s="135"/>
      <c r="J53" s="254"/>
      <c r="K53" s="303" t="s">
        <v>222</v>
      </c>
      <c r="L53" s="135"/>
      <c r="M53" s="135"/>
      <c r="N53" s="135"/>
      <c r="O53" s="135"/>
      <c r="P53" s="135"/>
      <c r="Q53" s="135"/>
      <c r="R53" s="135"/>
      <c r="S53" s="254"/>
      <c r="V53" s="7"/>
      <c r="W53" s="7"/>
      <c r="X53" s="7"/>
      <c r="Y53" s="7"/>
      <c r="Z53" s="7"/>
      <c r="AA53" s="7"/>
    </row>
    <row r="54" spans="1:27" x14ac:dyDescent="0.2">
      <c r="A54" s="1172">
        <f t="shared" si="0"/>
        <v>46</v>
      </c>
      <c r="B54" s="82"/>
      <c r="C54" s="135"/>
      <c r="D54" s="135"/>
      <c r="E54" s="135"/>
      <c r="F54" s="135"/>
      <c r="G54" s="135"/>
      <c r="H54" s="135"/>
      <c r="I54" s="135"/>
      <c r="J54" s="254"/>
      <c r="K54" s="303" t="s">
        <v>223</v>
      </c>
      <c r="L54" s="135"/>
      <c r="M54" s="135"/>
      <c r="N54" s="135"/>
      <c r="O54" s="135"/>
      <c r="P54" s="135"/>
      <c r="Q54" s="135"/>
      <c r="R54" s="135"/>
      <c r="S54" s="254"/>
      <c r="V54" s="7"/>
      <c r="W54" s="7"/>
      <c r="X54" s="7"/>
      <c r="Y54" s="7"/>
      <c r="Z54" s="7"/>
      <c r="AA54" s="7"/>
    </row>
    <row r="55" spans="1:27" ht="12" thickBot="1" x14ac:dyDescent="0.25">
      <c r="A55" s="1172">
        <f t="shared" si="0"/>
        <v>47</v>
      </c>
      <c r="B55" s="98" t="s">
        <v>389</v>
      </c>
      <c r="C55" s="106">
        <f>SUM(C40:C54)</f>
        <v>1064511</v>
      </c>
      <c r="D55" s="106">
        <f t="shared" ref="D55:J55" si="8">SUM(D40:D54)</f>
        <v>815843</v>
      </c>
      <c r="E55" s="106">
        <f t="shared" si="8"/>
        <v>1880354</v>
      </c>
      <c r="F55" s="106">
        <f t="shared" si="8"/>
        <v>0</v>
      </c>
      <c r="G55" s="106">
        <f t="shared" si="8"/>
        <v>9252</v>
      </c>
      <c r="H55" s="106">
        <f t="shared" si="8"/>
        <v>1064511</v>
      </c>
      <c r="I55" s="106">
        <f t="shared" si="8"/>
        <v>825095</v>
      </c>
      <c r="J55" s="106">
        <f t="shared" si="8"/>
        <v>1889606</v>
      </c>
      <c r="K55" s="410" t="s">
        <v>382</v>
      </c>
      <c r="L55" s="106">
        <f>SUM(L40:L54)</f>
        <v>0</v>
      </c>
      <c r="M55" s="106">
        <f t="shared" ref="M55:S55" si="9">SUM(M40:M54)</f>
        <v>215582</v>
      </c>
      <c r="N55" s="106">
        <f t="shared" si="9"/>
        <v>215582</v>
      </c>
      <c r="O55" s="106">
        <f t="shared" si="9"/>
        <v>0</v>
      </c>
      <c r="P55" s="106">
        <f t="shared" si="9"/>
        <v>9252</v>
      </c>
      <c r="Q55" s="106">
        <f t="shared" si="9"/>
        <v>0</v>
      </c>
      <c r="R55" s="106">
        <f t="shared" si="9"/>
        <v>224834</v>
      </c>
      <c r="S55" s="1205">
        <f t="shared" si="9"/>
        <v>224834</v>
      </c>
      <c r="V55" s="7"/>
      <c r="W55" s="7"/>
      <c r="X55" s="7"/>
      <c r="Y55" s="7"/>
      <c r="Z55" s="7"/>
      <c r="AA55" s="7"/>
    </row>
    <row r="56" spans="1:27" ht="12" thickBot="1" x14ac:dyDescent="0.25">
      <c r="A56" s="441">
        <f t="shared" si="0"/>
        <v>48</v>
      </c>
      <c r="B56" s="271" t="s">
        <v>384</v>
      </c>
      <c r="C56" s="444">
        <f>C35+C55</f>
        <v>2608472</v>
      </c>
      <c r="D56" s="444">
        <f t="shared" ref="D56:J56" si="10">D35+D55</f>
        <v>1953314</v>
      </c>
      <c r="E56" s="444">
        <f t="shared" si="10"/>
        <v>4561786</v>
      </c>
      <c r="F56" s="444">
        <f t="shared" si="10"/>
        <v>20802</v>
      </c>
      <c r="G56" s="444">
        <f t="shared" si="10"/>
        <v>191302</v>
      </c>
      <c r="H56" s="444">
        <f t="shared" si="10"/>
        <v>2629274</v>
      </c>
      <c r="I56" s="444">
        <f t="shared" si="10"/>
        <v>2144616</v>
      </c>
      <c r="J56" s="444">
        <f t="shared" si="10"/>
        <v>4773890</v>
      </c>
      <c r="K56" s="1204" t="s">
        <v>383</v>
      </c>
      <c r="L56" s="444">
        <f>L35+L55</f>
        <v>2608472</v>
      </c>
      <c r="M56" s="444">
        <f t="shared" ref="M56:S56" si="11">M35+M55</f>
        <v>1953314</v>
      </c>
      <c r="N56" s="444">
        <f t="shared" si="11"/>
        <v>4561786</v>
      </c>
      <c r="O56" s="444">
        <f t="shared" si="11"/>
        <v>20802</v>
      </c>
      <c r="P56" s="444">
        <f t="shared" si="11"/>
        <v>191302</v>
      </c>
      <c r="Q56" s="444">
        <f t="shared" si="11"/>
        <v>2629274</v>
      </c>
      <c r="R56" s="444">
        <f t="shared" si="11"/>
        <v>2144616</v>
      </c>
      <c r="S56" s="445">
        <f t="shared" si="11"/>
        <v>4773890</v>
      </c>
      <c r="V56" s="7"/>
      <c r="W56" s="7"/>
      <c r="X56" s="7"/>
      <c r="Y56" s="7"/>
      <c r="Z56" s="7"/>
      <c r="AA56" s="7"/>
    </row>
    <row r="57" spans="1:27" x14ac:dyDescent="0.2">
      <c r="B57" s="98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Y57" s="7"/>
      <c r="Z57" s="7"/>
      <c r="AA57" s="7"/>
    </row>
    <row r="58" spans="1:27" s="8" customFormat="1" ht="12.75" x14ac:dyDescent="0.2">
      <c r="A58" s="98"/>
      <c r="B58" s="98"/>
      <c r="C58" s="93"/>
      <c r="D58" s="93"/>
      <c r="E58" s="231">
        <f>E56-N56</f>
        <v>0</v>
      </c>
      <c r="F58" s="231"/>
      <c r="G58" s="231"/>
      <c r="H58" s="231"/>
      <c r="I58" s="231"/>
      <c r="J58" s="231"/>
      <c r="K58" s="93"/>
      <c r="L58" s="93"/>
      <c r="M58" s="93"/>
      <c r="N58" s="93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E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2" customWidth="1"/>
    <col min="2" max="2" width="52" style="13" customWidth="1"/>
    <col min="3" max="3" width="16.85546875" style="28" customWidth="1"/>
    <col min="4" max="4" width="14" style="28" customWidth="1"/>
    <col min="5" max="5" width="20.42578125" style="13" customWidth="1"/>
    <col min="6" max="16384" width="9.140625" style="13"/>
  </cols>
  <sheetData>
    <row r="1" spans="1:5" x14ac:dyDescent="0.25">
      <c r="B1" s="14"/>
      <c r="C1" s="19"/>
    </row>
    <row r="2" spans="1:5" x14ac:dyDescent="0.25">
      <c r="A2" s="1361" t="s">
        <v>1222</v>
      </c>
      <c r="B2" s="1361"/>
      <c r="C2" s="1361"/>
      <c r="D2" s="1361"/>
      <c r="E2" s="1361"/>
    </row>
    <row r="3" spans="1:5" x14ac:dyDescent="0.25">
      <c r="B3" s="15"/>
      <c r="C3" s="146"/>
    </row>
    <row r="4" spans="1:5" ht="15" customHeight="1" x14ac:dyDescent="0.25">
      <c r="A4" s="1362" t="s">
        <v>73</v>
      </c>
      <c r="B4" s="1362"/>
      <c r="C4" s="1362"/>
      <c r="D4" s="1362"/>
      <c r="E4" s="1362"/>
    </row>
    <row r="5" spans="1:5" ht="15" customHeight="1" x14ac:dyDescent="0.25">
      <c r="A5" s="1363" t="s">
        <v>1034</v>
      </c>
      <c r="B5" s="1363"/>
      <c r="C5" s="1363"/>
      <c r="D5" s="1363"/>
      <c r="E5" s="1363"/>
    </row>
    <row r="6" spans="1:5" ht="15" customHeight="1" x14ac:dyDescent="0.25">
      <c r="A6" s="1363" t="s">
        <v>453</v>
      </c>
      <c r="B6" s="1363"/>
      <c r="C6" s="1363"/>
      <c r="D6" s="1363"/>
      <c r="E6" s="1363"/>
    </row>
    <row r="7" spans="1:5" ht="15" customHeight="1" x14ac:dyDescent="0.25">
      <c r="B7" s="1363"/>
      <c r="C7" s="1363"/>
    </row>
    <row r="8" spans="1:5" s="16" customFormat="1" ht="20.100000000000001" customHeight="1" x14ac:dyDescent="0.25">
      <c r="A8" s="1364" t="s">
        <v>245</v>
      </c>
      <c r="B8" s="1365"/>
      <c r="C8" s="1365"/>
      <c r="D8" s="1365"/>
      <c r="E8" s="1365"/>
    </row>
    <row r="9" spans="1:5" s="16" customFormat="1" ht="20.100000000000001" customHeight="1" x14ac:dyDescent="0.25">
      <c r="A9" s="1368" t="s">
        <v>72</v>
      </c>
      <c r="B9" s="268" t="s">
        <v>54</v>
      </c>
      <c r="C9" s="1367" t="s">
        <v>55</v>
      </c>
      <c r="D9" s="1367"/>
      <c r="E9" s="1367"/>
    </row>
    <row r="10" spans="1:5" ht="46.5" customHeight="1" x14ac:dyDescent="0.25">
      <c r="A10" s="1368"/>
      <c r="B10" s="1360" t="s">
        <v>78</v>
      </c>
      <c r="C10" s="1366" t="s">
        <v>1035</v>
      </c>
      <c r="D10" s="1366"/>
      <c r="E10" s="1366"/>
    </row>
    <row r="11" spans="1:5" ht="20.100000000000001" customHeight="1" x14ac:dyDescent="0.25">
      <c r="A11" s="1368"/>
      <c r="B11" s="1360"/>
      <c r="C11" s="267" t="s">
        <v>162</v>
      </c>
      <c r="D11" s="565" t="s">
        <v>163</v>
      </c>
      <c r="E11" s="566" t="s">
        <v>164</v>
      </c>
    </row>
    <row r="12" spans="1:5" ht="20.100000000000001" customHeight="1" x14ac:dyDescent="0.25">
      <c r="A12" s="1122"/>
      <c r="B12" s="975" t="s">
        <v>454</v>
      </c>
      <c r="C12" s="974"/>
      <c r="D12" s="308"/>
      <c r="E12" s="309"/>
    </row>
    <row r="13" spans="1:5" ht="20.100000000000001" customHeight="1" x14ac:dyDescent="0.25">
      <c r="A13" s="1049"/>
      <c r="B13" s="976" t="s">
        <v>550</v>
      </c>
      <c r="C13" s="19"/>
      <c r="E13" s="310"/>
    </row>
    <row r="14" spans="1:5" s="1082" customFormat="1" ht="33.75" customHeight="1" x14ac:dyDescent="0.2">
      <c r="A14" s="1123" t="s">
        <v>419</v>
      </c>
      <c r="B14" s="1080" t="s">
        <v>1155</v>
      </c>
      <c r="C14" s="1081"/>
      <c r="D14" s="1081">
        <v>15000</v>
      </c>
      <c r="E14" s="903">
        <f t="shared" ref="E14:E15" si="0">C14+D14</f>
        <v>15000</v>
      </c>
    </row>
    <row r="15" spans="1:5" ht="24.6" customHeight="1" thickBot="1" x14ac:dyDescent="0.3">
      <c r="A15" s="1124" t="s">
        <v>427</v>
      </c>
      <c r="B15" s="977" t="s">
        <v>559</v>
      </c>
      <c r="C15" s="902">
        <v>178000</v>
      </c>
      <c r="D15" s="902"/>
      <c r="E15" s="903">
        <f t="shared" si="0"/>
        <v>178000</v>
      </c>
    </row>
    <row r="16" spans="1:5" s="12" customFormat="1" ht="19.5" customHeight="1" thickBot="1" x14ac:dyDescent="0.3">
      <c r="A16" s="1125" t="s">
        <v>428</v>
      </c>
      <c r="B16" s="483" t="s">
        <v>46</v>
      </c>
      <c r="C16" s="904">
        <f>SUM(C14:C15)</f>
        <v>178000</v>
      </c>
      <c r="D16" s="904">
        <f t="shared" ref="D16:E16" si="1">SUM(D14:D15)</f>
        <v>15000</v>
      </c>
      <c r="E16" s="1118">
        <f t="shared" si="1"/>
        <v>193000</v>
      </c>
    </row>
    <row r="17" spans="1:5" s="12" customFormat="1" ht="20.25" customHeight="1" x14ac:dyDescent="0.25">
      <c r="A17" s="1049"/>
      <c r="B17" s="1119"/>
      <c r="C17" s="905"/>
      <c r="D17" s="906"/>
      <c r="E17" s="907"/>
    </row>
    <row r="18" spans="1:5" ht="19.5" customHeight="1" x14ac:dyDescent="0.25">
      <c r="A18" s="1049"/>
      <c r="B18" s="1119" t="s">
        <v>551</v>
      </c>
      <c r="C18" s="908"/>
      <c r="D18" s="902"/>
      <c r="E18" s="909"/>
    </row>
    <row r="19" spans="1:5" ht="21" customHeight="1" x14ac:dyDescent="0.25">
      <c r="A19" s="1049" t="s">
        <v>429</v>
      </c>
      <c r="B19" s="14" t="s">
        <v>455</v>
      </c>
      <c r="C19" s="908">
        <v>0</v>
      </c>
      <c r="D19" s="902">
        <v>0</v>
      </c>
      <c r="E19" s="903">
        <f t="shared" ref="E19:E24" si="2">C19+D19</f>
        <v>0</v>
      </c>
    </row>
    <row r="20" spans="1:5" ht="21.75" customHeight="1" x14ac:dyDescent="0.25">
      <c r="A20" s="1049" t="s">
        <v>430</v>
      </c>
      <c r="B20" s="18" t="s">
        <v>456</v>
      </c>
      <c r="C20" s="908"/>
      <c r="D20" s="902">
        <v>5000</v>
      </c>
      <c r="E20" s="903">
        <f t="shared" si="2"/>
        <v>5000</v>
      </c>
    </row>
    <row r="21" spans="1:5" ht="27.75" customHeight="1" x14ac:dyDescent="0.25">
      <c r="A21" s="1049" t="s">
        <v>431</v>
      </c>
      <c r="B21" s="18" t="s">
        <v>1155</v>
      </c>
      <c r="C21" s="908"/>
      <c r="D21" s="902">
        <v>15000</v>
      </c>
      <c r="E21" s="903">
        <f t="shared" si="2"/>
        <v>15000</v>
      </c>
    </row>
    <row r="22" spans="1:5" ht="21.75" customHeight="1" thickBot="1" x14ac:dyDescent="0.3">
      <c r="A22" s="1124" t="s">
        <v>432</v>
      </c>
      <c r="B22" s="1120" t="s">
        <v>924</v>
      </c>
      <c r="C22" s="947">
        <v>86400</v>
      </c>
      <c r="D22" s="910"/>
      <c r="E22" s="973">
        <f t="shared" si="2"/>
        <v>86400</v>
      </c>
    </row>
    <row r="23" spans="1:5" s="12" customFormat="1" ht="21" customHeight="1" thickBot="1" x14ac:dyDescent="0.3">
      <c r="A23" s="1126" t="s">
        <v>433</v>
      </c>
      <c r="B23" s="483" t="s">
        <v>552</v>
      </c>
      <c r="C23" s="904">
        <f>SUM(C19:C22)</f>
        <v>86400</v>
      </c>
      <c r="D23" s="911">
        <f>SUM(D19:D22)</f>
        <v>20000</v>
      </c>
      <c r="E23" s="912">
        <f t="shared" si="2"/>
        <v>106400</v>
      </c>
    </row>
    <row r="24" spans="1:5" s="12" customFormat="1" ht="22.5" customHeight="1" thickBot="1" x14ac:dyDescent="0.3">
      <c r="A24" s="1126" t="s">
        <v>434</v>
      </c>
      <c r="B24" s="138" t="s">
        <v>457</v>
      </c>
      <c r="C24" s="904">
        <f>C16+C23</f>
        <v>264400</v>
      </c>
      <c r="D24" s="911">
        <f>D16+D23</f>
        <v>35000</v>
      </c>
      <c r="E24" s="912">
        <f t="shared" si="2"/>
        <v>299400</v>
      </c>
    </row>
    <row r="25" spans="1:5" ht="20.100000000000001" customHeight="1" x14ac:dyDescent="0.25">
      <c r="A25" s="1049"/>
      <c r="B25" s="18"/>
      <c r="C25" s="908"/>
      <c r="D25" s="902"/>
      <c r="E25" s="909"/>
    </row>
    <row r="26" spans="1:5" ht="20.100000000000001" customHeight="1" x14ac:dyDescent="0.25">
      <c r="A26" s="1049"/>
      <c r="B26" s="1121" t="s">
        <v>458</v>
      </c>
      <c r="C26" s="908"/>
      <c r="D26" s="902"/>
      <c r="E26" s="909"/>
    </row>
    <row r="27" spans="1:5" ht="20.100000000000001" customHeight="1" thickBot="1" x14ac:dyDescent="0.3">
      <c r="A27" s="1124" t="s">
        <v>463</v>
      </c>
      <c r="B27" s="14" t="s">
        <v>459</v>
      </c>
      <c r="C27" s="908">
        <v>20000</v>
      </c>
      <c r="D27" s="902"/>
      <c r="E27" s="903">
        <f>C27+D27</f>
        <v>20000</v>
      </c>
    </row>
    <row r="28" spans="1:5" s="12" customFormat="1" ht="20.100000000000001" customHeight="1" thickBot="1" x14ac:dyDescent="0.3">
      <c r="A28" s="1126" t="s">
        <v>464</v>
      </c>
      <c r="B28" s="482" t="s">
        <v>460</v>
      </c>
      <c r="C28" s="911">
        <f>C27</f>
        <v>20000</v>
      </c>
      <c r="D28" s="911">
        <f t="shared" ref="D28:E28" si="3">D27</f>
        <v>0</v>
      </c>
      <c r="E28" s="912">
        <f t="shared" si="3"/>
        <v>20000</v>
      </c>
    </row>
    <row r="29" spans="1:5" s="12" customFormat="1" ht="20.100000000000001" customHeight="1" thickBot="1" x14ac:dyDescent="0.3">
      <c r="A29" s="1125" t="s">
        <v>465</v>
      </c>
      <c r="B29" s="481" t="s">
        <v>246</v>
      </c>
      <c r="C29" s="904">
        <f>C24+C28</f>
        <v>284400</v>
      </c>
      <c r="D29" s="911">
        <f>D24+D28</f>
        <v>35000</v>
      </c>
      <c r="E29" s="912">
        <f>E24+E28</f>
        <v>319400</v>
      </c>
    </row>
    <row r="30" spans="1:5" s="12" customFormat="1" ht="20.100000000000001" customHeight="1" x14ac:dyDescent="0.25">
      <c r="A30" s="13"/>
      <c r="B30" s="21"/>
      <c r="C30" s="20"/>
      <c r="D30" s="169"/>
    </row>
    <row r="31" spans="1:5" ht="19.5" customHeight="1" x14ac:dyDescent="0.25">
      <c r="B31" s="22"/>
      <c r="C31" s="19"/>
    </row>
    <row r="32" spans="1:5" ht="15" customHeight="1" x14ac:dyDescent="0.25">
      <c r="B32" s="14"/>
      <c r="C32" s="19"/>
    </row>
    <row r="33" spans="2:3" x14ac:dyDescent="0.25">
      <c r="B33" s="14"/>
      <c r="C33" s="19"/>
    </row>
    <row r="34" spans="2:3" x14ac:dyDescent="0.25">
      <c r="B34" s="14"/>
      <c r="C34" s="19"/>
    </row>
    <row r="35" spans="2:3" x14ac:dyDescent="0.25">
      <c r="B35" s="14"/>
      <c r="C35" s="19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57"/>
  <sheetViews>
    <sheetView topLeftCell="A13" zoomScale="90" zoomScaleNormal="90" workbookViewId="0">
      <selection activeCell="P22" sqref="P22"/>
    </sheetView>
  </sheetViews>
  <sheetFormatPr defaultColWidth="9.140625" defaultRowHeight="11.25" x14ac:dyDescent="0.2"/>
  <cols>
    <col min="1" max="1" width="3.7109375" style="81" customWidth="1"/>
    <col min="2" max="2" width="49.28515625" style="81" customWidth="1"/>
    <col min="3" max="10" width="9" style="82" customWidth="1"/>
    <col min="11" max="11" width="47.140625" style="82" customWidth="1"/>
    <col min="12" max="14" width="9" style="82" customWidth="1"/>
    <col min="15" max="17" width="9" style="144" customWidth="1"/>
    <col min="18" max="16384" width="9.140625" style="7"/>
  </cols>
  <sheetData>
    <row r="1" spans="1:19" ht="12.75" customHeight="1" x14ac:dyDescent="0.2">
      <c r="A1" s="1265" t="s">
        <v>1235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N2" s="83"/>
    </row>
    <row r="3" spans="1:19" ht="12.75" customHeight="1" x14ac:dyDescent="0.2">
      <c r="A3" s="1266" t="s">
        <v>73</v>
      </c>
      <c r="B3" s="1266"/>
      <c r="C3" s="1266"/>
      <c r="D3" s="1266"/>
      <c r="E3" s="1266"/>
      <c r="F3" s="1266"/>
      <c r="G3" s="1266"/>
      <c r="H3" s="1266"/>
      <c r="I3" s="1266"/>
      <c r="J3" s="1266"/>
      <c r="K3" s="1266"/>
      <c r="L3" s="1266"/>
      <c r="M3" s="1266"/>
      <c r="N3" s="1266"/>
      <c r="O3" s="1266"/>
      <c r="P3" s="1266"/>
      <c r="Q3" s="1266"/>
      <c r="R3" s="1266"/>
      <c r="S3" s="1266"/>
    </row>
    <row r="4" spans="1:19" ht="12.75" customHeight="1" x14ac:dyDescent="0.2">
      <c r="A4" s="1369" t="s">
        <v>1243</v>
      </c>
      <c r="B4" s="1369"/>
      <c r="C4" s="1369"/>
      <c r="D4" s="1369"/>
      <c r="E4" s="1369"/>
      <c r="F4" s="1369"/>
      <c r="G4" s="1369"/>
      <c r="H4" s="1369"/>
      <c r="I4" s="1369"/>
      <c r="J4" s="1369"/>
      <c r="K4" s="1369"/>
      <c r="L4" s="1369"/>
      <c r="M4" s="1369"/>
      <c r="N4" s="1369"/>
      <c r="O4" s="1369"/>
      <c r="P4" s="1369"/>
      <c r="Q4" s="1369"/>
      <c r="R4" s="1369"/>
      <c r="S4" s="1369"/>
    </row>
    <row r="5" spans="1:19" ht="12.75" customHeight="1" x14ac:dyDescent="0.2">
      <c r="A5" s="1268" t="s">
        <v>245</v>
      </c>
      <c r="B5" s="1268"/>
      <c r="C5" s="1268"/>
      <c r="D5" s="1268"/>
      <c r="E5" s="1268"/>
      <c r="F5" s="1268"/>
      <c r="G5" s="1268"/>
      <c r="H5" s="1268"/>
      <c r="I5" s="1268"/>
      <c r="J5" s="1268"/>
      <c r="K5" s="1268"/>
      <c r="L5" s="1268"/>
      <c r="M5" s="1268"/>
      <c r="N5" s="1268"/>
      <c r="O5" s="1268"/>
      <c r="P5" s="1268"/>
      <c r="Q5" s="1268"/>
      <c r="R5" s="1268"/>
      <c r="S5" s="1268"/>
    </row>
    <row r="6" spans="1:19" ht="12.75" customHeight="1" x14ac:dyDescent="0.2">
      <c r="A6" s="1272" t="s">
        <v>53</v>
      </c>
      <c r="B6" s="1274" t="s">
        <v>54</v>
      </c>
      <c r="C6" s="1259" t="s">
        <v>55</v>
      </c>
      <c r="D6" s="1260"/>
      <c r="E6" s="1260"/>
      <c r="F6" s="1260"/>
      <c r="G6" s="1260"/>
      <c r="H6" s="1260"/>
      <c r="I6" s="1260"/>
      <c r="J6" s="1261"/>
      <c r="K6" s="1370" t="s">
        <v>56</v>
      </c>
      <c r="L6" s="1262" t="s">
        <v>57</v>
      </c>
      <c r="M6" s="1263"/>
      <c r="N6" s="1263"/>
      <c r="O6" s="1263"/>
      <c r="P6" s="1263"/>
      <c r="Q6" s="1263"/>
      <c r="R6" s="1263"/>
      <c r="S6" s="1264"/>
    </row>
    <row r="7" spans="1:19" ht="12.75" customHeight="1" x14ac:dyDescent="0.2">
      <c r="A7" s="1272"/>
      <c r="B7" s="1274"/>
      <c r="C7" s="1269" t="s">
        <v>1241</v>
      </c>
      <c r="D7" s="1269"/>
      <c r="E7" s="1270"/>
      <c r="F7" s="1277" t="s">
        <v>1230</v>
      </c>
      <c r="G7" s="1278"/>
      <c r="H7" s="1277" t="s">
        <v>1247</v>
      </c>
      <c r="I7" s="1278"/>
      <c r="J7" s="1278"/>
      <c r="K7" s="1370"/>
      <c r="L7" s="1271" t="s">
        <v>1241</v>
      </c>
      <c r="M7" s="1271"/>
      <c r="N7" s="1271"/>
      <c r="O7" s="1257" t="s">
        <v>1230</v>
      </c>
      <c r="P7" s="1258"/>
      <c r="Q7" s="1257" t="s">
        <v>1248</v>
      </c>
      <c r="R7" s="1258"/>
      <c r="S7" s="1258"/>
    </row>
    <row r="8" spans="1:19" s="61" customFormat="1" ht="36.6" customHeight="1" x14ac:dyDescent="0.2">
      <c r="A8" s="1273"/>
      <c r="B8" s="1206" t="s">
        <v>58</v>
      </c>
      <c r="C8" s="1194" t="s">
        <v>59</v>
      </c>
      <c r="D8" s="1194" t="s">
        <v>60</v>
      </c>
      <c r="E8" s="1221" t="s">
        <v>61</v>
      </c>
      <c r="F8" s="1196" t="s">
        <v>59</v>
      </c>
      <c r="G8" s="1196" t="s">
        <v>60</v>
      </c>
      <c r="H8" s="1196" t="s">
        <v>59</v>
      </c>
      <c r="I8" s="1196" t="s">
        <v>60</v>
      </c>
      <c r="J8" s="1196" t="s">
        <v>61</v>
      </c>
      <c r="K8" s="1192" t="s">
        <v>62</v>
      </c>
      <c r="L8" s="1194" t="s">
        <v>59</v>
      </c>
      <c r="M8" s="1194" t="s">
        <v>60</v>
      </c>
      <c r="N8" s="1194" t="s">
        <v>61</v>
      </c>
      <c r="O8" s="1196" t="s">
        <v>59</v>
      </c>
      <c r="P8" s="1196" t="s">
        <v>60</v>
      </c>
      <c r="Q8" s="1196" t="s">
        <v>59</v>
      </c>
      <c r="R8" s="1196" t="s">
        <v>60</v>
      </c>
      <c r="S8" s="1196" t="s">
        <v>61</v>
      </c>
    </row>
    <row r="9" spans="1:19" ht="11.45" customHeight="1" x14ac:dyDescent="0.2">
      <c r="A9" s="1208">
        <v>1</v>
      </c>
      <c r="B9" s="1231" t="s">
        <v>22</v>
      </c>
      <c r="C9" s="1199"/>
      <c r="D9" s="1199"/>
      <c r="E9" s="1199"/>
      <c r="F9" s="1199"/>
      <c r="G9" s="1199"/>
      <c r="H9" s="1199"/>
      <c r="I9" s="1199"/>
      <c r="J9" s="1210"/>
      <c r="K9" s="1232" t="s">
        <v>23</v>
      </c>
      <c r="L9" s="1199"/>
      <c r="M9" s="1199"/>
      <c r="N9" s="1228"/>
      <c r="O9" s="1200"/>
      <c r="P9" s="1200"/>
      <c r="Q9" s="1200"/>
      <c r="R9" s="1200"/>
      <c r="S9" s="1216"/>
    </row>
    <row r="10" spans="1:19" x14ac:dyDescent="0.2">
      <c r="A10" s="1172">
        <f t="shared" ref="A10:A56" si="0">A9+1</f>
        <v>2</v>
      </c>
      <c r="B10" s="81" t="s">
        <v>33</v>
      </c>
      <c r="C10" s="135"/>
      <c r="D10" s="135"/>
      <c r="E10" s="135"/>
      <c r="F10" s="135"/>
      <c r="G10" s="135"/>
      <c r="H10" s="135"/>
      <c r="I10" s="135"/>
      <c r="J10" s="254"/>
      <c r="K10" s="303" t="s">
        <v>196</v>
      </c>
      <c r="L10" s="135">
        <v>43500</v>
      </c>
      <c r="M10" s="135">
        <v>47806</v>
      </c>
      <c r="N10" s="568">
        <f>L10+M10</f>
        <v>91306</v>
      </c>
      <c r="O10" s="135">
        <v>4940</v>
      </c>
      <c r="P10" s="135">
        <v>11291</v>
      </c>
      <c r="Q10" s="135">
        <f>O10+L10</f>
        <v>48440</v>
      </c>
      <c r="R10" s="135">
        <f>P10+M10</f>
        <v>59097</v>
      </c>
      <c r="S10" s="254">
        <f>Q10+R10</f>
        <v>107537</v>
      </c>
    </row>
    <row r="11" spans="1:19" x14ac:dyDescent="0.2">
      <c r="A11" s="1172">
        <f t="shared" si="0"/>
        <v>3</v>
      </c>
      <c r="B11" s="81" t="s">
        <v>173</v>
      </c>
      <c r="C11" s="135">
        <v>304149</v>
      </c>
      <c r="D11" s="135">
        <v>181387</v>
      </c>
      <c r="E11" s="135">
        <f>C11+D11</f>
        <v>485536</v>
      </c>
      <c r="F11" s="135">
        <v>9645</v>
      </c>
      <c r="G11" s="135">
        <v>22700</v>
      </c>
      <c r="H11" s="135">
        <f>F11+C11</f>
        <v>313794</v>
      </c>
      <c r="I11" s="135">
        <f>G11+D11</f>
        <v>204087</v>
      </c>
      <c r="J11" s="254">
        <f>H11+I11</f>
        <v>517881</v>
      </c>
      <c r="K11" s="303" t="s">
        <v>197</v>
      </c>
      <c r="L11" s="135">
        <v>6427</v>
      </c>
      <c r="M11" s="135">
        <v>13735</v>
      </c>
      <c r="N11" s="568">
        <f t="shared" ref="N11:N21" si="1">L11+M11</f>
        <v>20162</v>
      </c>
      <c r="O11" s="135">
        <v>705</v>
      </c>
      <c r="P11" s="135">
        <v>1468</v>
      </c>
      <c r="Q11" s="135">
        <f t="shared" ref="Q11:Q21" si="2">O11+L11</f>
        <v>7132</v>
      </c>
      <c r="R11" s="135">
        <f t="shared" ref="R11:R21" si="3">P11+M11</f>
        <v>15203</v>
      </c>
      <c r="S11" s="254">
        <f t="shared" ref="S11:S21" si="4">Q11+R11</f>
        <v>22335</v>
      </c>
    </row>
    <row r="12" spans="1:19" x14ac:dyDescent="0.2">
      <c r="A12" s="1172">
        <f t="shared" si="0"/>
        <v>4</v>
      </c>
      <c r="B12" s="81" t="s">
        <v>170</v>
      </c>
      <c r="C12" s="135"/>
      <c r="D12" s="135"/>
      <c r="E12" s="135"/>
      <c r="F12" s="469"/>
      <c r="G12" s="469"/>
      <c r="H12" s="135"/>
      <c r="I12" s="135"/>
      <c r="J12" s="254"/>
      <c r="K12" s="303" t="s">
        <v>198</v>
      </c>
      <c r="L12" s="135">
        <v>567953</v>
      </c>
      <c r="M12" s="135">
        <v>591553</v>
      </c>
      <c r="N12" s="568">
        <f t="shared" si="1"/>
        <v>1159506</v>
      </c>
      <c r="O12" s="135">
        <v>3782</v>
      </c>
      <c r="P12" s="135">
        <v>4000</v>
      </c>
      <c r="Q12" s="135">
        <f t="shared" si="2"/>
        <v>571735</v>
      </c>
      <c r="R12" s="135">
        <f t="shared" si="3"/>
        <v>595553</v>
      </c>
      <c r="S12" s="254">
        <f t="shared" si="4"/>
        <v>1167288</v>
      </c>
    </row>
    <row r="13" spans="1:19" ht="12" customHeight="1" x14ac:dyDescent="0.2">
      <c r="A13" s="1172">
        <f t="shared" si="0"/>
        <v>5</v>
      </c>
      <c r="B13" s="81" t="s">
        <v>1200</v>
      </c>
      <c r="C13" s="135">
        <v>2470</v>
      </c>
      <c r="D13" s="135">
        <v>7980</v>
      </c>
      <c r="E13" s="135">
        <f>C13+D13</f>
        <v>10450</v>
      </c>
      <c r="F13" s="135">
        <v>4312</v>
      </c>
      <c r="G13" s="135">
        <v>25</v>
      </c>
      <c r="H13" s="135">
        <f t="shared" ref="H13:I30" si="5">F13+C13</f>
        <v>6782</v>
      </c>
      <c r="I13" s="135">
        <f t="shared" ref="I13:I30" si="6">G13+D13</f>
        <v>8005</v>
      </c>
      <c r="J13" s="254">
        <f t="shared" ref="J13:J30" si="7">H13+I13</f>
        <v>14787</v>
      </c>
      <c r="K13" s="303"/>
      <c r="L13" s="135"/>
      <c r="M13" s="135"/>
      <c r="N13" s="568"/>
      <c r="O13" s="469"/>
      <c r="P13" s="469"/>
      <c r="Q13" s="135"/>
      <c r="R13" s="135"/>
      <c r="S13" s="254">
        <f t="shared" si="4"/>
        <v>0</v>
      </c>
    </row>
    <row r="14" spans="1:19" x14ac:dyDescent="0.2">
      <c r="A14" s="1172">
        <f>A13+1</f>
        <v>6</v>
      </c>
      <c r="B14" s="81" t="s">
        <v>776</v>
      </c>
      <c r="C14" s="135"/>
      <c r="D14" s="135"/>
      <c r="E14" s="135"/>
      <c r="F14" s="135"/>
      <c r="G14" s="469"/>
      <c r="H14" s="135"/>
      <c r="I14" s="135"/>
      <c r="J14" s="254"/>
      <c r="K14" s="303" t="s">
        <v>199</v>
      </c>
      <c r="L14" s="135"/>
      <c r="M14" s="135">
        <v>16309</v>
      </c>
      <c r="N14" s="568">
        <f t="shared" si="1"/>
        <v>16309</v>
      </c>
      <c r="O14" s="469"/>
      <c r="P14" s="469"/>
      <c r="Q14" s="135">
        <f t="shared" si="2"/>
        <v>0</v>
      </c>
      <c r="R14" s="135">
        <f t="shared" si="3"/>
        <v>16309</v>
      </c>
      <c r="S14" s="254">
        <f t="shared" si="4"/>
        <v>16309</v>
      </c>
    </row>
    <row r="15" spans="1:19" x14ac:dyDescent="0.2">
      <c r="A15" s="1172">
        <f t="shared" ref="A15:A26" si="8">A14+1</f>
        <v>7</v>
      </c>
      <c r="B15" s="81" t="s">
        <v>775</v>
      </c>
      <c r="C15" s="135"/>
      <c r="D15" s="135"/>
      <c r="E15" s="135"/>
      <c r="F15" s="135"/>
      <c r="G15" s="469"/>
      <c r="H15" s="135"/>
      <c r="I15" s="135"/>
      <c r="J15" s="254"/>
      <c r="K15" s="303"/>
      <c r="L15" s="469"/>
      <c r="M15" s="469"/>
      <c r="N15" s="568"/>
      <c r="O15" s="469"/>
      <c r="P15" s="469"/>
      <c r="Q15" s="135"/>
      <c r="R15" s="135"/>
      <c r="S15" s="254">
        <f t="shared" si="4"/>
        <v>0</v>
      </c>
    </row>
    <row r="16" spans="1:19" x14ac:dyDescent="0.2">
      <c r="A16" s="1172">
        <f t="shared" si="8"/>
        <v>8</v>
      </c>
      <c r="B16" s="1234" t="s">
        <v>1201</v>
      </c>
      <c r="C16" s="135">
        <v>6000</v>
      </c>
      <c r="D16" s="135"/>
      <c r="E16" s="135">
        <f>C16+D16</f>
        <v>6000</v>
      </c>
      <c r="F16" s="135"/>
      <c r="G16" s="135"/>
      <c r="H16" s="135">
        <f t="shared" si="5"/>
        <v>6000</v>
      </c>
      <c r="I16" s="135">
        <f t="shared" si="6"/>
        <v>0</v>
      </c>
      <c r="J16" s="254">
        <f t="shared" si="7"/>
        <v>6000</v>
      </c>
      <c r="K16" s="303" t="s">
        <v>200</v>
      </c>
      <c r="L16" s="469"/>
      <c r="M16" s="469"/>
      <c r="N16" s="568"/>
      <c r="O16" s="469"/>
      <c r="P16" s="469"/>
      <c r="Q16" s="135"/>
      <c r="R16" s="135"/>
      <c r="S16" s="254">
        <f t="shared" si="4"/>
        <v>0</v>
      </c>
    </row>
    <row r="17" spans="1:19" x14ac:dyDescent="0.2">
      <c r="A17" s="1172">
        <f t="shared" si="8"/>
        <v>9</v>
      </c>
      <c r="B17" s="81" t="s">
        <v>174</v>
      </c>
      <c r="C17" s="135">
        <v>946197</v>
      </c>
      <c r="D17" s="135">
        <v>551803</v>
      </c>
      <c r="E17" s="135">
        <f>C17+D17</f>
        <v>1498000</v>
      </c>
      <c r="F17" s="135">
        <v>6845</v>
      </c>
      <c r="G17" s="135">
        <v>128155</v>
      </c>
      <c r="H17" s="135">
        <f t="shared" si="5"/>
        <v>953042</v>
      </c>
      <c r="I17" s="135">
        <f t="shared" si="6"/>
        <v>679958</v>
      </c>
      <c r="J17" s="254">
        <f t="shared" si="7"/>
        <v>1633000</v>
      </c>
      <c r="K17" s="303" t="s">
        <v>201</v>
      </c>
      <c r="L17" s="135">
        <v>3309</v>
      </c>
      <c r="M17" s="135">
        <v>16008</v>
      </c>
      <c r="N17" s="568">
        <f t="shared" si="1"/>
        <v>19317</v>
      </c>
      <c r="O17" s="135"/>
      <c r="P17" s="135"/>
      <c r="Q17" s="135">
        <f t="shared" si="2"/>
        <v>3309</v>
      </c>
      <c r="R17" s="135">
        <f t="shared" si="3"/>
        <v>16008</v>
      </c>
      <c r="S17" s="254">
        <f t="shared" si="4"/>
        <v>19317</v>
      </c>
    </row>
    <row r="18" spans="1:19" x14ac:dyDescent="0.2">
      <c r="A18" s="1172">
        <f t="shared" si="8"/>
        <v>10</v>
      </c>
      <c r="B18" s="94" t="s">
        <v>37</v>
      </c>
      <c r="C18" s="1233"/>
      <c r="D18" s="1233"/>
      <c r="E18" s="1233"/>
      <c r="F18" s="1233"/>
      <c r="G18" s="1233"/>
      <c r="H18" s="135"/>
      <c r="I18" s="135"/>
      <c r="J18" s="254"/>
      <c r="K18" s="303" t="s">
        <v>202</v>
      </c>
      <c r="L18" s="135"/>
      <c r="M18" s="135">
        <v>205780</v>
      </c>
      <c r="N18" s="568">
        <f t="shared" si="1"/>
        <v>205780</v>
      </c>
      <c r="O18" s="135">
        <v>7175</v>
      </c>
      <c r="P18" s="135">
        <v>27371</v>
      </c>
      <c r="Q18" s="135">
        <f t="shared" si="2"/>
        <v>7175</v>
      </c>
      <c r="R18" s="135">
        <f t="shared" si="3"/>
        <v>233151</v>
      </c>
      <c r="S18" s="254">
        <f t="shared" si="4"/>
        <v>240326</v>
      </c>
    </row>
    <row r="19" spans="1:19" x14ac:dyDescent="0.2">
      <c r="A19" s="1172">
        <f t="shared" si="8"/>
        <v>11</v>
      </c>
      <c r="B19" s="94"/>
      <c r="C19" s="1233"/>
      <c r="D19" s="1233"/>
      <c r="E19" s="1233"/>
      <c r="F19" s="1233"/>
      <c r="G19" s="1233"/>
      <c r="H19" s="135"/>
      <c r="I19" s="135"/>
      <c r="J19" s="254"/>
      <c r="K19" s="303" t="s">
        <v>226</v>
      </c>
      <c r="L19" s="135">
        <v>178678</v>
      </c>
      <c r="M19" s="135"/>
      <c r="N19" s="568">
        <f t="shared" si="1"/>
        <v>178678</v>
      </c>
      <c r="O19" s="135"/>
      <c r="P19" s="135"/>
      <c r="Q19" s="135">
        <f t="shared" si="2"/>
        <v>178678</v>
      </c>
      <c r="R19" s="135">
        <f t="shared" si="3"/>
        <v>0</v>
      </c>
      <c r="S19" s="254">
        <f t="shared" si="4"/>
        <v>178678</v>
      </c>
    </row>
    <row r="20" spans="1:19" x14ac:dyDescent="0.2">
      <c r="A20" s="1172">
        <f>A19+1</f>
        <v>12</v>
      </c>
      <c r="B20" s="81" t="s">
        <v>175</v>
      </c>
      <c r="C20" s="568">
        <v>165000</v>
      </c>
      <c r="D20" s="568">
        <v>78890</v>
      </c>
      <c r="E20" s="568">
        <f>C20+D20</f>
        <v>243890</v>
      </c>
      <c r="F20" s="568"/>
      <c r="G20" s="568"/>
      <c r="H20" s="135">
        <f t="shared" si="5"/>
        <v>165000</v>
      </c>
      <c r="I20" s="135">
        <f t="shared" si="6"/>
        <v>78890</v>
      </c>
      <c r="J20" s="254">
        <f t="shared" si="7"/>
        <v>243890</v>
      </c>
      <c r="K20" s="303" t="s">
        <v>204</v>
      </c>
      <c r="L20" s="135"/>
      <c r="M20" s="135">
        <v>820</v>
      </c>
      <c r="N20" s="568">
        <f t="shared" si="1"/>
        <v>820</v>
      </c>
      <c r="O20" s="135"/>
      <c r="P20" s="135">
        <v>46000</v>
      </c>
      <c r="Q20" s="135">
        <f t="shared" si="2"/>
        <v>0</v>
      </c>
      <c r="R20" s="135">
        <f t="shared" si="3"/>
        <v>46820</v>
      </c>
      <c r="S20" s="254">
        <f t="shared" si="4"/>
        <v>46820</v>
      </c>
    </row>
    <row r="21" spans="1:19" x14ac:dyDescent="0.2">
      <c r="A21" s="1172">
        <f t="shared" si="8"/>
        <v>13</v>
      </c>
      <c r="C21" s="1233"/>
      <c r="D21" s="1233"/>
      <c r="E21" s="1233"/>
      <c r="F21" s="1233"/>
      <c r="G21" s="1233"/>
      <c r="H21" s="135"/>
      <c r="I21" s="135"/>
      <c r="J21" s="254"/>
      <c r="K21" s="303" t="s">
        <v>227</v>
      </c>
      <c r="L21" s="135">
        <v>564</v>
      </c>
      <c r="M21" s="135">
        <v>4336</v>
      </c>
      <c r="N21" s="568">
        <f t="shared" si="1"/>
        <v>4900</v>
      </c>
      <c r="O21" s="135"/>
      <c r="P21" s="135">
        <v>29422</v>
      </c>
      <c r="Q21" s="135">
        <f t="shared" si="2"/>
        <v>564</v>
      </c>
      <c r="R21" s="135">
        <f t="shared" si="3"/>
        <v>33758</v>
      </c>
      <c r="S21" s="254">
        <f t="shared" si="4"/>
        <v>34322</v>
      </c>
    </row>
    <row r="22" spans="1:19" s="62" customFormat="1" x14ac:dyDescent="0.2">
      <c r="A22" s="1172">
        <f t="shared" si="8"/>
        <v>14</v>
      </c>
      <c r="B22" s="81" t="s">
        <v>39</v>
      </c>
      <c r="C22" s="1233"/>
      <c r="D22" s="1233"/>
      <c r="E22" s="1233"/>
      <c r="F22" s="1233"/>
      <c r="G22" s="1233"/>
      <c r="H22" s="135"/>
      <c r="I22" s="135"/>
      <c r="J22" s="254"/>
      <c r="K22" s="303"/>
      <c r="L22" s="135"/>
      <c r="M22" s="135"/>
      <c r="N22" s="135"/>
      <c r="O22" s="1249"/>
      <c r="P22" s="1249"/>
      <c r="Q22" s="167"/>
      <c r="R22" s="167"/>
      <c r="S22" s="256"/>
    </row>
    <row r="23" spans="1:19" s="62" customFormat="1" x14ac:dyDescent="0.2">
      <c r="A23" s="1172">
        <f t="shared" si="8"/>
        <v>15</v>
      </c>
      <c r="B23" s="81" t="s">
        <v>176</v>
      </c>
      <c r="C23" s="568"/>
      <c r="D23" s="568"/>
      <c r="E23" s="568"/>
      <c r="F23" s="1233"/>
      <c r="G23" s="1233"/>
      <c r="H23" s="135"/>
      <c r="I23" s="135"/>
      <c r="J23" s="254"/>
      <c r="K23" s="303"/>
      <c r="L23" s="135"/>
      <c r="M23" s="135"/>
      <c r="N23" s="135"/>
      <c r="O23" s="1249"/>
      <c r="P23" s="1249"/>
      <c r="Q23" s="167"/>
      <c r="R23" s="167"/>
      <c r="S23" s="256"/>
    </row>
    <row r="24" spans="1:19" x14ac:dyDescent="0.2">
      <c r="A24" s="1172">
        <f t="shared" si="8"/>
        <v>16</v>
      </c>
      <c r="B24" s="81" t="s">
        <v>179</v>
      </c>
      <c r="C24" s="135"/>
      <c r="D24" s="135">
        <v>54113</v>
      </c>
      <c r="E24" s="568">
        <f>C24+D24</f>
        <v>54113</v>
      </c>
      <c r="F24" s="568"/>
      <c r="G24" s="568"/>
      <c r="H24" s="135">
        <f t="shared" si="5"/>
        <v>0</v>
      </c>
      <c r="I24" s="135">
        <f t="shared" si="5"/>
        <v>54113</v>
      </c>
      <c r="J24" s="254">
        <f t="shared" si="7"/>
        <v>54113</v>
      </c>
      <c r="K24" s="408" t="s">
        <v>63</v>
      </c>
      <c r="L24" s="166">
        <f t="shared" ref="L24:M24" si="9">SUM(L10:L22)</f>
        <v>800431</v>
      </c>
      <c r="M24" s="166">
        <f t="shared" si="9"/>
        <v>896347</v>
      </c>
      <c r="N24" s="166">
        <f t="shared" ref="N24:S24" si="10">SUM(N10:N22)</f>
        <v>1696778</v>
      </c>
      <c r="O24" s="166">
        <f t="shared" si="10"/>
        <v>16602</v>
      </c>
      <c r="P24" s="166">
        <f>SUM(P10:P22)</f>
        <v>119552</v>
      </c>
      <c r="Q24" s="63">
        <f t="shared" si="10"/>
        <v>817033</v>
      </c>
      <c r="R24" s="63">
        <f t="shared" si="10"/>
        <v>1015899</v>
      </c>
      <c r="S24" s="233">
        <f t="shared" si="10"/>
        <v>1832932</v>
      </c>
    </row>
    <row r="25" spans="1:19" x14ac:dyDescent="0.2">
      <c r="A25" s="1172">
        <f t="shared" si="8"/>
        <v>17</v>
      </c>
      <c r="B25" s="81" t="s">
        <v>180</v>
      </c>
      <c r="C25" s="568"/>
      <c r="D25" s="568"/>
      <c r="E25" s="568"/>
      <c r="F25" s="568"/>
      <c r="G25" s="1233"/>
      <c r="H25" s="135"/>
      <c r="I25" s="135"/>
      <c r="J25" s="254"/>
      <c r="K25" s="303"/>
      <c r="L25" s="469"/>
      <c r="M25" s="469"/>
      <c r="N25" s="469"/>
      <c r="O25" s="469"/>
      <c r="P25" s="469"/>
      <c r="Q25" s="135"/>
      <c r="R25" s="135"/>
      <c r="S25" s="254"/>
    </row>
    <row r="26" spans="1:19" x14ac:dyDescent="0.2">
      <c r="A26" s="1172">
        <f t="shared" si="8"/>
        <v>18</v>
      </c>
      <c r="B26" s="81" t="s">
        <v>181</v>
      </c>
      <c r="C26" s="135"/>
      <c r="D26" s="135"/>
      <c r="E26" s="135"/>
      <c r="F26" s="469"/>
      <c r="G26" s="469"/>
      <c r="H26" s="135"/>
      <c r="I26" s="135"/>
      <c r="J26" s="254"/>
      <c r="K26" s="410" t="s">
        <v>32</v>
      </c>
      <c r="L26" s="575"/>
      <c r="M26" s="575"/>
      <c r="N26" s="469"/>
      <c r="O26" s="469"/>
      <c r="P26" s="469"/>
      <c r="Q26" s="135"/>
      <c r="R26" s="135"/>
      <c r="S26" s="254"/>
    </row>
    <row r="27" spans="1:19" x14ac:dyDescent="0.2">
      <c r="A27" s="1172">
        <f t="shared" si="0"/>
        <v>19</v>
      </c>
      <c r="B27" s="81" t="s">
        <v>182</v>
      </c>
      <c r="C27" s="469"/>
      <c r="D27" s="469"/>
      <c r="E27" s="469"/>
      <c r="F27" s="469"/>
      <c r="G27" s="469"/>
      <c r="H27" s="135"/>
      <c r="I27" s="135"/>
      <c r="J27" s="254"/>
      <c r="K27" s="303" t="s">
        <v>228</v>
      </c>
      <c r="L27" s="135">
        <v>757069</v>
      </c>
      <c r="M27" s="135">
        <v>75682</v>
      </c>
      <c r="N27" s="135">
        <f>L27+M27</f>
        <v>832751</v>
      </c>
      <c r="O27" s="135"/>
      <c r="P27" s="135">
        <v>19198</v>
      </c>
      <c r="Q27" s="135">
        <f>O27+L27</f>
        <v>757069</v>
      </c>
      <c r="R27" s="135">
        <f>P27+M27</f>
        <v>94880</v>
      </c>
      <c r="S27" s="254">
        <f>Q27+R27</f>
        <v>851949</v>
      </c>
    </row>
    <row r="28" spans="1:19" x14ac:dyDescent="0.2">
      <c r="A28" s="1172">
        <f t="shared" si="0"/>
        <v>20</v>
      </c>
      <c r="C28" s="469"/>
      <c r="D28" s="469"/>
      <c r="E28" s="469"/>
      <c r="F28" s="469"/>
      <c r="G28" s="469"/>
      <c r="H28" s="135"/>
      <c r="I28" s="135"/>
      <c r="J28" s="254"/>
      <c r="K28" s="303" t="s">
        <v>208</v>
      </c>
      <c r="L28" s="135">
        <v>8192</v>
      </c>
      <c r="M28" s="135"/>
      <c r="N28" s="135">
        <f t="shared" ref="N28:N33" si="11">L28+M28</f>
        <v>8192</v>
      </c>
      <c r="O28" s="135"/>
      <c r="P28" s="469"/>
      <c r="Q28" s="135">
        <f t="shared" ref="Q28:Q33" si="12">O28+L28</f>
        <v>8192</v>
      </c>
      <c r="R28" s="135">
        <f t="shared" ref="R28:R33" si="13">P28+M28</f>
        <v>0</v>
      </c>
      <c r="S28" s="254">
        <f t="shared" ref="S28:S33" si="14">Q28+R28</f>
        <v>8192</v>
      </c>
    </row>
    <row r="29" spans="1:19" x14ac:dyDescent="0.2">
      <c r="A29" s="1172">
        <f t="shared" si="0"/>
        <v>21</v>
      </c>
      <c r="B29" s="81" t="s">
        <v>183</v>
      </c>
      <c r="C29" s="135"/>
      <c r="D29" s="135">
        <v>100</v>
      </c>
      <c r="E29" s="135">
        <f>C29+D29</f>
        <v>100</v>
      </c>
      <c r="F29" s="469"/>
      <c r="G29" s="135">
        <v>870</v>
      </c>
      <c r="H29" s="135">
        <f>C29+F29</f>
        <v>0</v>
      </c>
      <c r="I29" s="135">
        <f>D29+G29</f>
        <v>970</v>
      </c>
      <c r="J29" s="254">
        <f>H29+I29</f>
        <v>970</v>
      </c>
      <c r="K29" s="303" t="s">
        <v>209</v>
      </c>
      <c r="L29" s="135"/>
      <c r="M29" s="135"/>
      <c r="N29" s="135"/>
      <c r="O29" s="469"/>
      <c r="P29" s="469"/>
      <c r="Q29" s="135"/>
      <c r="R29" s="135"/>
      <c r="S29" s="254"/>
    </row>
    <row r="30" spans="1:19" s="62" customFormat="1" x14ac:dyDescent="0.2">
      <c r="A30" s="1172">
        <f t="shared" si="0"/>
        <v>22</v>
      </c>
      <c r="B30" s="81" t="s">
        <v>225</v>
      </c>
      <c r="C30" s="135"/>
      <c r="D30" s="135">
        <v>2145</v>
      </c>
      <c r="E30" s="135">
        <f>C30+D30</f>
        <v>2145</v>
      </c>
      <c r="F30" s="135"/>
      <c r="G30" s="135"/>
      <c r="H30" s="135">
        <f t="shared" si="5"/>
        <v>0</v>
      </c>
      <c r="I30" s="135">
        <f t="shared" si="6"/>
        <v>2145</v>
      </c>
      <c r="J30" s="254">
        <f t="shared" si="7"/>
        <v>2145</v>
      </c>
      <c r="K30" s="303" t="s">
        <v>210</v>
      </c>
      <c r="L30" s="135">
        <v>1574</v>
      </c>
      <c r="M30" s="135"/>
      <c r="N30" s="135">
        <f>L30+M30</f>
        <v>1574</v>
      </c>
      <c r="O30" s="135"/>
      <c r="P30" s="135"/>
      <c r="Q30" s="135">
        <f t="shared" si="12"/>
        <v>1574</v>
      </c>
      <c r="R30" s="135">
        <f t="shared" si="13"/>
        <v>0</v>
      </c>
      <c r="S30" s="254">
        <f t="shared" si="14"/>
        <v>1574</v>
      </c>
    </row>
    <row r="31" spans="1:19" s="62" customFormat="1" x14ac:dyDescent="0.2">
      <c r="A31" s="1172">
        <f t="shared" si="0"/>
        <v>23</v>
      </c>
      <c r="B31" s="81"/>
      <c r="C31" s="135"/>
      <c r="D31" s="135"/>
      <c r="E31" s="135"/>
      <c r="F31" s="469"/>
      <c r="G31" s="469"/>
      <c r="H31" s="135"/>
      <c r="I31" s="135"/>
      <c r="J31" s="254"/>
      <c r="K31" s="303" t="s">
        <v>784</v>
      </c>
      <c r="L31" s="135"/>
      <c r="M31" s="135"/>
      <c r="N31" s="135">
        <f t="shared" si="11"/>
        <v>0</v>
      </c>
      <c r="O31" s="1249"/>
      <c r="P31" s="135"/>
      <c r="Q31" s="135">
        <f t="shared" si="12"/>
        <v>0</v>
      </c>
      <c r="R31" s="135">
        <f t="shared" si="13"/>
        <v>0</v>
      </c>
      <c r="S31" s="254">
        <f t="shared" si="14"/>
        <v>0</v>
      </c>
    </row>
    <row r="32" spans="1:19" x14ac:dyDescent="0.2">
      <c r="A32" s="1172">
        <f t="shared" si="0"/>
        <v>24</v>
      </c>
      <c r="C32" s="135"/>
      <c r="D32" s="135"/>
      <c r="E32" s="135"/>
      <c r="F32" s="469"/>
      <c r="G32" s="469"/>
      <c r="H32" s="135"/>
      <c r="I32" s="135"/>
      <c r="J32" s="254"/>
      <c r="K32" s="303" t="s">
        <v>782</v>
      </c>
      <c r="L32" s="135"/>
      <c r="M32" s="135">
        <v>63281</v>
      </c>
      <c r="N32" s="135">
        <f t="shared" si="11"/>
        <v>63281</v>
      </c>
      <c r="O32" s="469"/>
      <c r="P32" s="135"/>
      <c r="Q32" s="135">
        <f t="shared" si="12"/>
        <v>0</v>
      </c>
      <c r="R32" s="135">
        <f t="shared" si="13"/>
        <v>63281</v>
      </c>
      <c r="S32" s="254">
        <f t="shared" si="14"/>
        <v>63281</v>
      </c>
    </row>
    <row r="33" spans="1:19" s="8" customFormat="1" x14ac:dyDescent="0.2">
      <c r="A33" s="1172">
        <f t="shared" si="0"/>
        <v>25</v>
      </c>
      <c r="B33" s="94" t="s">
        <v>49</v>
      </c>
      <c r="C33" s="432">
        <f>C12+C20+C11+C17+C13+C29</f>
        <v>1417816</v>
      </c>
      <c r="D33" s="432">
        <f>D12+D20+D11+D17+D13+D29</f>
        <v>820160</v>
      </c>
      <c r="E33" s="432">
        <f>E12+E20+E11+E17+E13+E29</f>
        <v>2237976</v>
      </c>
      <c r="F33" s="432">
        <f t="shared" ref="F33:J33" si="15">F12+F20+F11+F17+F13+F29</f>
        <v>20802</v>
      </c>
      <c r="G33" s="432">
        <f t="shared" si="15"/>
        <v>151750</v>
      </c>
      <c r="H33" s="432">
        <f t="shared" si="15"/>
        <v>1438618</v>
      </c>
      <c r="I33" s="432">
        <f t="shared" si="15"/>
        <v>971910</v>
      </c>
      <c r="J33" s="432">
        <f t="shared" si="15"/>
        <v>2410528</v>
      </c>
      <c r="K33" s="303" t="s">
        <v>783</v>
      </c>
      <c r="L33" s="135"/>
      <c r="M33" s="135">
        <v>3910</v>
      </c>
      <c r="N33" s="135">
        <f t="shared" si="11"/>
        <v>3910</v>
      </c>
      <c r="O33" s="135">
        <v>0</v>
      </c>
      <c r="P33" s="135"/>
      <c r="Q33" s="135">
        <f t="shared" si="12"/>
        <v>0</v>
      </c>
      <c r="R33" s="135">
        <f t="shared" si="13"/>
        <v>3910</v>
      </c>
      <c r="S33" s="254">
        <f t="shared" si="14"/>
        <v>3910</v>
      </c>
    </row>
    <row r="34" spans="1:19" x14ac:dyDescent="0.2">
      <c r="A34" s="1172">
        <f t="shared" si="0"/>
        <v>26</v>
      </c>
      <c r="B34" s="105" t="s">
        <v>64</v>
      </c>
      <c r="C34" s="166">
        <f>C15+C16+C24+C25+C26+C27+C30</f>
        <v>6000</v>
      </c>
      <c r="D34" s="166">
        <f>D15+D16+D24+D25+D26+D27+D30</f>
        <v>56258</v>
      </c>
      <c r="E34" s="166">
        <f t="shared" ref="E34:J34" si="16">E15+E16+E24+E25+E26+E27+E30</f>
        <v>62258</v>
      </c>
      <c r="F34" s="166">
        <f t="shared" si="16"/>
        <v>0</v>
      </c>
      <c r="G34" s="166">
        <f t="shared" si="16"/>
        <v>0</v>
      </c>
      <c r="H34" s="166">
        <f t="shared" si="16"/>
        <v>6000</v>
      </c>
      <c r="I34" s="166">
        <f t="shared" si="16"/>
        <v>56258</v>
      </c>
      <c r="J34" s="166">
        <f t="shared" si="16"/>
        <v>62258</v>
      </c>
      <c r="K34" s="408" t="s">
        <v>65</v>
      </c>
      <c r="L34" s="166">
        <f t="shared" ref="L34:R34" si="17">SUM(L27:L33)</f>
        <v>766835</v>
      </c>
      <c r="M34" s="166">
        <f t="shared" si="17"/>
        <v>142873</v>
      </c>
      <c r="N34" s="166">
        <f t="shared" si="17"/>
        <v>909708</v>
      </c>
      <c r="O34" s="166">
        <f t="shared" si="17"/>
        <v>0</v>
      </c>
      <c r="P34" s="166">
        <f>SUM(P27:P33)</f>
        <v>19198</v>
      </c>
      <c r="Q34" s="166">
        <f t="shared" si="17"/>
        <v>766835</v>
      </c>
      <c r="R34" s="166">
        <f t="shared" si="17"/>
        <v>162071</v>
      </c>
      <c r="S34" s="254">
        <f>Q34+R34</f>
        <v>928906</v>
      </c>
    </row>
    <row r="35" spans="1:19" x14ac:dyDescent="0.2">
      <c r="A35" s="1172">
        <f t="shared" si="0"/>
        <v>27</v>
      </c>
      <c r="B35" s="98" t="s">
        <v>48</v>
      </c>
      <c r="C35" s="106">
        <f>SUM(C33:C34)</f>
        <v>1423816</v>
      </c>
      <c r="D35" s="106">
        <f>SUM(D33:D34)</f>
        <v>876418</v>
      </c>
      <c r="E35" s="106">
        <f>SUM(C35:D35)</f>
        <v>2300234</v>
      </c>
      <c r="F35" s="106">
        <f>SUM(F33:F34)</f>
        <v>20802</v>
      </c>
      <c r="G35" s="106">
        <f>SUM(G33:G34)</f>
        <v>151750</v>
      </c>
      <c r="H35" s="106">
        <f t="shared" ref="H35:J35" si="18">SUM(H33:H34)</f>
        <v>1444618</v>
      </c>
      <c r="I35" s="106">
        <f t="shared" si="18"/>
        <v>1028168</v>
      </c>
      <c r="J35" s="106">
        <f t="shared" si="18"/>
        <v>2472786</v>
      </c>
      <c r="K35" s="410" t="s">
        <v>66</v>
      </c>
      <c r="L35" s="106">
        <f t="shared" ref="L35:M35" si="19">L24+L34</f>
        <v>1567266</v>
      </c>
      <c r="M35" s="106">
        <f t="shared" si="19"/>
        <v>1039220</v>
      </c>
      <c r="N35" s="106">
        <f t="shared" ref="N35:S35" si="20">N24+N34</f>
        <v>2606486</v>
      </c>
      <c r="O35" s="106">
        <f t="shared" si="20"/>
        <v>16602</v>
      </c>
      <c r="P35" s="106">
        <f t="shared" si="20"/>
        <v>138750</v>
      </c>
      <c r="Q35" s="93">
        <f t="shared" si="20"/>
        <v>1583868</v>
      </c>
      <c r="R35" s="93">
        <f t="shared" si="20"/>
        <v>1177970</v>
      </c>
      <c r="S35" s="237">
        <f t="shared" si="20"/>
        <v>2761838</v>
      </c>
    </row>
    <row r="36" spans="1:19" x14ac:dyDescent="0.2">
      <c r="A36" s="1172">
        <f t="shared" si="0"/>
        <v>28</v>
      </c>
      <c r="C36" s="135"/>
      <c r="D36" s="135"/>
      <c r="E36" s="135"/>
      <c r="F36" s="135"/>
      <c r="G36" s="135"/>
      <c r="H36" s="135"/>
      <c r="I36" s="135"/>
      <c r="J36" s="254"/>
      <c r="K36" s="303"/>
      <c r="L36" s="469"/>
      <c r="M36" s="469"/>
      <c r="N36" s="469"/>
      <c r="O36" s="469"/>
      <c r="P36" s="469"/>
      <c r="Q36" s="135"/>
      <c r="R36" s="135"/>
      <c r="S36" s="254"/>
    </row>
    <row r="37" spans="1:19" x14ac:dyDescent="0.2">
      <c r="A37" s="1172">
        <f t="shared" si="0"/>
        <v>29</v>
      </c>
      <c r="B37" s="98" t="s">
        <v>21</v>
      </c>
      <c r="C37" s="106">
        <f>C35-L35</f>
        <v>-143450</v>
      </c>
      <c r="D37" s="106">
        <f>D35-M35</f>
        <v>-162802</v>
      </c>
      <c r="E37" s="106">
        <f>E35-N35</f>
        <v>-306252</v>
      </c>
      <c r="F37" s="106">
        <f t="shared" ref="F37:J37" si="21">F35-O35</f>
        <v>4200</v>
      </c>
      <c r="G37" s="106">
        <f t="shared" si="21"/>
        <v>13000</v>
      </c>
      <c r="H37" s="106">
        <f t="shared" si="21"/>
        <v>-139250</v>
      </c>
      <c r="I37" s="106">
        <f t="shared" si="21"/>
        <v>-149802</v>
      </c>
      <c r="J37" s="106">
        <f t="shared" si="21"/>
        <v>-289052</v>
      </c>
      <c r="K37" s="408"/>
      <c r="L37" s="794"/>
      <c r="M37" s="794"/>
      <c r="N37" s="794"/>
      <c r="O37" s="469"/>
      <c r="P37" s="469"/>
      <c r="Q37" s="135"/>
      <c r="R37" s="135"/>
      <c r="S37" s="254"/>
    </row>
    <row r="38" spans="1:19" s="8" customFormat="1" x14ac:dyDescent="0.2">
      <c r="A38" s="1172">
        <f t="shared" si="0"/>
        <v>30</v>
      </c>
      <c r="B38" s="81"/>
      <c r="C38" s="135"/>
      <c r="D38" s="135"/>
      <c r="E38" s="135"/>
      <c r="F38" s="135"/>
      <c r="G38" s="135"/>
      <c r="H38" s="135"/>
      <c r="I38" s="135"/>
      <c r="J38" s="254"/>
      <c r="K38" s="303"/>
      <c r="L38" s="469"/>
      <c r="M38" s="469"/>
      <c r="N38" s="469"/>
      <c r="O38" s="575"/>
      <c r="P38" s="575"/>
      <c r="Q38" s="106"/>
      <c r="R38" s="106"/>
      <c r="S38" s="235"/>
    </row>
    <row r="39" spans="1:19" s="8" customFormat="1" x14ac:dyDescent="0.2">
      <c r="A39" s="1172">
        <f t="shared" si="0"/>
        <v>31</v>
      </c>
      <c r="B39" s="93" t="s">
        <v>50</v>
      </c>
      <c r="C39" s="106"/>
      <c r="D39" s="106"/>
      <c r="E39" s="106"/>
      <c r="F39" s="575"/>
      <c r="G39" s="575"/>
      <c r="H39" s="106"/>
      <c r="I39" s="106"/>
      <c r="J39" s="235"/>
      <c r="K39" s="410" t="s">
        <v>31</v>
      </c>
      <c r="L39" s="575"/>
      <c r="M39" s="575"/>
      <c r="N39" s="575"/>
      <c r="O39" s="575"/>
      <c r="P39" s="575"/>
      <c r="Q39" s="106"/>
      <c r="R39" s="106"/>
      <c r="S39" s="235"/>
    </row>
    <row r="40" spans="1:19" s="8" customFormat="1" x14ac:dyDescent="0.2">
      <c r="A40" s="1172">
        <f t="shared" si="0"/>
        <v>32</v>
      </c>
      <c r="B40" s="52" t="s">
        <v>597</v>
      </c>
      <c r="C40" s="106"/>
      <c r="D40" s="106"/>
      <c r="E40" s="106"/>
      <c r="F40" s="575"/>
      <c r="G40" s="575"/>
      <c r="H40" s="106"/>
      <c r="I40" s="106"/>
      <c r="J40" s="235"/>
      <c r="K40" s="1235" t="s">
        <v>4</v>
      </c>
      <c r="L40" s="575"/>
      <c r="M40" s="1197"/>
      <c r="N40" s="1197"/>
      <c r="O40" s="575"/>
      <c r="P40" s="575"/>
      <c r="Q40" s="135"/>
      <c r="R40" s="135"/>
      <c r="S40" s="254"/>
    </row>
    <row r="41" spans="1:19" s="8" customFormat="1" ht="12.75" customHeight="1" x14ac:dyDescent="0.2">
      <c r="A41" s="1173">
        <f t="shared" si="0"/>
        <v>33</v>
      </c>
      <c r="B41" s="1227" t="s">
        <v>1236</v>
      </c>
      <c r="C41" s="569"/>
      <c r="D41" s="1236"/>
      <c r="E41" s="1162">
        <f>C41+D41</f>
        <v>0</v>
      </c>
      <c r="F41" s="1162"/>
      <c r="G41" s="1247"/>
      <c r="H41" s="1162">
        <f>C41+F41</f>
        <v>0</v>
      </c>
      <c r="I41" s="1162">
        <f>D41+G41</f>
        <v>0</v>
      </c>
      <c r="J41" s="1237">
        <f>H41+I41</f>
        <v>0</v>
      </c>
      <c r="K41" s="107" t="s">
        <v>3</v>
      </c>
      <c r="L41" s="135"/>
      <c r="M41" s="135">
        <v>149724</v>
      </c>
      <c r="N41" s="135">
        <f>L41+M41</f>
        <v>149724</v>
      </c>
      <c r="O41" s="575"/>
      <c r="P41" s="575"/>
      <c r="Q41" s="135">
        <f>O41+L41</f>
        <v>0</v>
      </c>
      <c r="R41" s="135">
        <f>P41+M41</f>
        <v>149724</v>
      </c>
      <c r="S41" s="254">
        <f>Q41+R41</f>
        <v>149724</v>
      </c>
    </row>
    <row r="42" spans="1:19" x14ac:dyDescent="0.2">
      <c r="A42" s="1172">
        <f t="shared" si="0"/>
        <v>34</v>
      </c>
      <c r="B42" s="82" t="s">
        <v>599</v>
      </c>
      <c r="C42" s="1238"/>
      <c r="D42" s="716"/>
      <c r="E42" s="716"/>
      <c r="F42" s="1248"/>
      <c r="G42" s="1248"/>
      <c r="H42" s="1162">
        <f t="shared" ref="H42" si="22">C42+F42</f>
        <v>0</v>
      </c>
      <c r="I42" s="1162">
        <f t="shared" ref="I42" si="23">D42+G42</f>
        <v>0</v>
      </c>
      <c r="J42" s="1237">
        <f t="shared" ref="J42" si="24">H42+I42</f>
        <v>0</v>
      </c>
      <c r="K42" s="303" t="s">
        <v>5</v>
      </c>
      <c r="L42" s="575"/>
      <c r="M42" s="575"/>
      <c r="N42" s="135"/>
      <c r="O42" s="469"/>
      <c r="P42" s="469"/>
      <c r="Q42" s="135"/>
      <c r="R42" s="135"/>
      <c r="S42" s="254"/>
    </row>
    <row r="43" spans="1:19" x14ac:dyDescent="0.2">
      <c r="A43" s="1172">
        <f t="shared" si="0"/>
        <v>35</v>
      </c>
      <c r="B43" s="82" t="s">
        <v>188</v>
      </c>
      <c r="C43" s="135"/>
      <c r="D43" s="135"/>
      <c r="E43" s="135"/>
      <c r="F43" s="469"/>
      <c r="G43" s="469"/>
      <c r="H43" s="1162"/>
      <c r="I43" s="1162"/>
      <c r="J43" s="1237"/>
      <c r="K43" s="303" t="s">
        <v>6</v>
      </c>
      <c r="L43" s="575"/>
      <c r="M43" s="575"/>
      <c r="N43" s="135"/>
      <c r="O43" s="469"/>
      <c r="P43" s="469"/>
      <c r="Q43" s="135"/>
      <c r="R43" s="135"/>
      <c r="S43" s="254"/>
    </row>
    <row r="44" spans="1:19" x14ac:dyDescent="0.2">
      <c r="A44" s="1172">
        <f t="shared" si="0"/>
        <v>36</v>
      </c>
      <c r="B44" s="82" t="s">
        <v>189</v>
      </c>
      <c r="C44" s="135"/>
      <c r="D44" s="135">
        <v>729193</v>
      </c>
      <c r="E44" s="135">
        <f>C44+D44</f>
        <v>729193</v>
      </c>
      <c r="F44" s="135"/>
      <c r="G44" s="135"/>
      <c r="H44" s="1162">
        <f>F44+C44</f>
        <v>0</v>
      </c>
      <c r="I44" s="1162">
        <f>G44+D44</f>
        <v>729193</v>
      </c>
      <c r="J44" s="1237">
        <f>H44+I44</f>
        <v>729193</v>
      </c>
      <c r="K44" s="303" t="s">
        <v>7</v>
      </c>
      <c r="L44" s="575"/>
      <c r="M44" s="575"/>
      <c r="N44" s="135"/>
      <c r="O44" s="469"/>
      <c r="P44" s="469"/>
      <c r="Q44" s="135"/>
      <c r="R44" s="135"/>
      <c r="S44" s="254"/>
    </row>
    <row r="45" spans="1:19" ht="22.5" x14ac:dyDescent="0.2">
      <c r="A45" s="1172"/>
      <c r="B45" s="716" t="s">
        <v>1137</v>
      </c>
      <c r="C45" s="135">
        <v>1018523</v>
      </c>
      <c r="D45" s="135"/>
      <c r="E45" s="135">
        <f t="shared" ref="E45:E47" si="25">C45+D45</f>
        <v>1018523</v>
      </c>
      <c r="F45" s="469"/>
      <c r="G45" s="469"/>
      <c r="H45" s="1162">
        <f t="shared" ref="H45:H47" si="26">F45+C45</f>
        <v>1018523</v>
      </c>
      <c r="I45" s="1162">
        <f t="shared" ref="I45:I47" si="27">G45+D45</f>
        <v>0</v>
      </c>
      <c r="J45" s="1237">
        <f t="shared" ref="J45:J47" si="28">H45+I45</f>
        <v>1018523</v>
      </c>
      <c r="K45" s="303"/>
      <c r="L45" s="575"/>
      <c r="M45" s="575"/>
      <c r="N45" s="135"/>
      <c r="O45" s="469"/>
      <c r="P45" s="469"/>
      <c r="Q45" s="135"/>
      <c r="R45" s="135"/>
      <c r="S45" s="254"/>
    </row>
    <row r="46" spans="1:19" x14ac:dyDescent="0.2">
      <c r="A46" s="1172">
        <f>A44+1</f>
        <v>37</v>
      </c>
      <c r="B46" s="82" t="s">
        <v>1135</v>
      </c>
      <c r="C46" s="469"/>
      <c r="D46" s="469"/>
      <c r="E46" s="135">
        <f t="shared" si="25"/>
        <v>0</v>
      </c>
      <c r="F46" s="469"/>
      <c r="G46" s="469"/>
      <c r="H46" s="1162">
        <f t="shared" si="26"/>
        <v>0</v>
      </c>
      <c r="I46" s="1162">
        <f t="shared" si="27"/>
        <v>0</v>
      </c>
      <c r="J46" s="1237">
        <f t="shared" si="28"/>
        <v>0</v>
      </c>
      <c r="K46" s="303"/>
      <c r="L46" s="575"/>
      <c r="M46" s="575"/>
      <c r="N46" s="135"/>
      <c r="O46" s="469"/>
      <c r="P46" s="469"/>
      <c r="Q46" s="135"/>
      <c r="R46" s="135"/>
      <c r="S46" s="254"/>
    </row>
    <row r="47" spans="1:19" x14ac:dyDescent="0.2">
      <c r="A47" s="1172">
        <f t="shared" si="0"/>
        <v>38</v>
      </c>
      <c r="B47" s="82" t="s">
        <v>190</v>
      </c>
      <c r="C47" s="135"/>
      <c r="D47" s="135">
        <v>65858</v>
      </c>
      <c r="E47" s="135">
        <f t="shared" si="25"/>
        <v>65858</v>
      </c>
      <c r="F47" s="135"/>
      <c r="G47" s="135">
        <v>9252</v>
      </c>
      <c r="H47" s="1162">
        <f t="shared" si="26"/>
        <v>0</v>
      </c>
      <c r="I47" s="1162">
        <f t="shared" si="27"/>
        <v>75110</v>
      </c>
      <c r="J47" s="1237">
        <f t="shared" si="28"/>
        <v>75110</v>
      </c>
      <c r="K47" s="303" t="s">
        <v>8</v>
      </c>
      <c r="L47" s="575"/>
      <c r="M47" s="135"/>
      <c r="N47" s="135"/>
      <c r="O47" s="469"/>
      <c r="P47" s="135"/>
      <c r="Q47" s="135"/>
      <c r="R47" s="135"/>
      <c r="S47" s="254"/>
    </row>
    <row r="48" spans="1:19" x14ac:dyDescent="0.2">
      <c r="A48" s="1172">
        <f t="shared" si="0"/>
        <v>39</v>
      </c>
      <c r="B48" s="82" t="s">
        <v>601</v>
      </c>
      <c r="C48" s="575"/>
      <c r="D48" s="575"/>
      <c r="E48" s="575"/>
      <c r="F48" s="575"/>
      <c r="G48" s="575"/>
      <c r="H48" s="1162"/>
      <c r="I48" s="1162"/>
      <c r="J48" s="1237"/>
      <c r="K48" s="303" t="s">
        <v>229</v>
      </c>
      <c r="L48" s="135"/>
      <c r="M48" s="135">
        <v>65858</v>
      </c>
      <c r="N48" s="135">
        <f>L48+M48</f>
        <v>65858</v>
      </c>
      <c r="O48" s="135"/>
      <c r="P48" s="135">
        <v>9252</v>
      </c>
      <c r="Q48" s="135">
        <f>O48+L48</f>
        <v>0</v>
      </c>
      <c r="R48" s="135">
        <f>P48+M48</f>
        <v>75110</v>
      </c>
      <c r="S48" s="254">
        <f>Q48+R48</f>
        <v>75110</v>
      </c>
    </row>
    <row r="49" spans="1:19" x14ac:dyDescent="0.2">
      <c r="A49" s="1172">
        <f t="shared" si="0"/>
        <v>40</v>
      </c>
      <c r="B49" s="82" t="s">
        <v>602</v>
      </c>
      <c r="C49" s="469"/>
      <c r="D49" s="469"/>
      <c r="E49" s="469"/>
      <c r="F49" s="469"/>
      <c r="G49" s="469"/>
      <c r="H49" s="1162"/>
      <c r="I49" s="1162"/>
      <c r="J49" s="1237"/>
      <c r="K49" s="303" t="s">
        <v>218</v>
      </c>
      <c r="L49" s="469"/>
      <c r="M49" s="469"/>
      <c r="N49" s="469"/>
      <c r="O49" s="135"/>
      <c r="P49" s="135"/>
      <c r="Q49" s="135"/>
      <c r="R49" s="135"/>
      <c r="S49" s="254"/>
    </row>
    <row r="50" spans="1:19" x14ac:dyDescent="0.2">
      <c r="A50" s="1172">
        <f t="shared" si="0"/>
        <v>41</v>
      </c>
      <c r="B50" s="82" t="s">
        <v>603</v>
      </c>
      <c r="C50" s="469"/>
      <c r="D50" s="469"/>
      <c r="E50" s="469"/>
      <c r="F50" s="469"/>
      <c r="G50" s="469"/>
      <c r="H50" s="1162"/>
      <c r="I50" s="1162"/>
      <c r="J50" s="1237"/>
      <c r="K50" s="303" t="s">
        <v>219</v>
      </c>
      <c r="L50" s="135">
        <f>'pü.mérleg Hivatal'!C48+'püm. GAMESZ. '!C48+'püm-TASZII.'!C48+'püm Festetics'!C48</f>
        <v>875073</v>
      </c>
      <c r="M50" s="135">
        <f>'pü.mérleg Hivatal'!D48+'püm. GAMESZ. '!D48+'püm-TASZII.'!D48+'püm Festetics'!D48</f>
        <v>386396</v>
      </c>
      <c r="N50" s="135">
        <f>'pü.mérleg Hivatal'!E48+'püm. GAMESZ. '!E48+'püm-TASZII.'!E48+'püm Festetics'!E48</f>
        <v>1261469</v>
      </c>
      <c r="O50" s="135">
        <f>'pü.mérleg Hivatal'!F48+'püm. GAMESZ. '!F48+'püm-TASZII.'!F48+'püm Festetics'!F48</f>
        <v>4200</v>
      </c>
      <c r="P50" s="135">
        <f>'pü.mérleg Hivatal'!G48+'püm. GAMESZ. '!G48+'püm-TASZII.'!G48+'püm Festetics'!G48</f>
        <v>13000</v>
      </c>
      <c r="Q50" s="135">
        <f>'pü.mérleg Hivatal'!H48+'püm. GAMESZ. '!H48+'püm-TASZII.'!H48+'püm Festetics'!H48</f>
        <v>879273</v>
      </c>
      <c r="R50" s="135">
        <f>'pü.mérleg Hivatal'!I48+'püm. GAMESZ. '!I48+'püm-TASZII.'!I48+'püm Festetics'!I48</f>
        <v>399396</v>
      </c>
      <c r="S50" s="254">
        <f>Q50+R50</f>
        <v>1278669</v>
      </c>
    </row>
    <row r="51" spans="1:19" x14ac:dyDescent="0.2">
      <c r="A51" s="1172">
        <f t="shared" si="0"/>
        <v>42</v>
      </c>
      <c r="B51" s="82" t="s">
        <v>0</v>
      </c>
      <c r="C51" s="469"/>
      <c r="D51" s="469"/>
      <c r="E51" s="469"/>
      <c r="F51" s="469"/>
      <c r="G51" s="469"/>
      <c r="H51" s="1162"/>
      <c r="I51" s="1162"/>
      <c r="J51" s="1237"/>
      <c r="K51" s="303" t="s">
        <v>220</v>
      </c>
      <c r="L51" s="135">
        <f>'pü.mérleg Hivatal'!C49+'püm. GAMESZ. '!C49+'püm-TASZII.'!C49+'püm Festetics'!C49</f>
        <v>0</v>
      </c>
      <c r="M51" s="135">
        <f>'pü.mérleg Hivatal'!D49+'püm. GAMESZ. '!D49+'püm Festetics'!D49+'püm-TASZII.'!D49</f>
        <v>30271</v>
      </c>
      <c r="N51" s="135">
        <f>'pü.mérleg Hivatal'!E49+'püm. GAMESZ. '!E49+'püm Festetics'!E49+'püm-TASZII.'!E49</f>
        <v>30271</v>
      </c>
      <c r="O51" s="135">
        <f>'pü.mérleg Hivatal'!F49+'püm. GAMESZ. '!F49+'püm Festetics'!F49+'püm-TASZII.'!F49</f>
        <v>0</v>
      </c>
      <c r="P51" s="135">
        <f>'pü.mérleg Hivatal'!G49+'püm. GAMESZ. '!G49+'püm Festetics'!G49+'püm-TASZII.'!G49</f>
        <v>0</v>
      </c>
      <c r="Q51" s="135">
        <f>'pü.mérleg Hivatal'!H49+'püm. GAMESZ. '!H49+'püm Festetics'!H49+'püm-TASZII.'!H49</f>
        <v>0</v>
      </c>
      <c r="R51" s="135">
        <f>M51+P51</f>
        <v>30271</v>
      </c>
      <c r="S51" s="254">
        <f>Q51+R51</f>
        <v>30271</v>
      </c>
    </row>
    <row r="52" spans="1:19" x14ac:dyDescent="0.2">
      <c r="A52" s="1172">
        <f t="shared" si="0"/>
        <v>43</v>
      </c>
      <c r="B52" s="82" t="s">
        <v>1</v>
      </c>
      <c r="C52" s="469"/>
      <c r="D52" s="469"/>
      <c r="E52" s="135"/>
      <c r="F52" s="135"/>
      <c r="G52" s="135"/>
      <c r="H52" s="1162"/>
      <c r="I52" s="1162"/>
      <c r="J52" s="254"/>
      <c r="K52" s="303" t="s">
        <v>13</v>
      </c>
      <c r="L52" s="135"/>
      <c r="M52" s="135"/>
      <c r="N52" s="135"/>
      <c r="O52" s="469"/>
      <c r="P52" s="469"/>
      <c r="Q52" s="135"/>
      <c r="R52" s="135"/>
      <c r="S52" s="254"/>
    </row>
    <row r="53" spans="1:19" x14ac:dyDescent="0.2">
      <c r="A53" s="1172">
        <f t="shared" si="0"/>
        <v>44</v>
      </c>
      <c r="B53" s="82"/>
      <c r="C53" s="469"/>
      <c r="D53" s="469"/>
      <c r="E53" s="469"/>
      <c r="F53" s="469"/>
      <c r="G53" s="469"/>
      <c r="H53" s="469"/>
      <c r="I53" s="469"/>
      <c r="J53" s="470"/>
      <c r="K53" s="303" t="s">
        <v>14</v>
      </c>
      <c r="L53" s="135"/>
      <c r="M53" s="135"/>
      <c r="N53" s="135"/>
      <c r="O53" s="469"/>
      <c r="P53" s="469"/>
      <c r="Q53" s="135"/>
      <c r="R53" s="135"/>
      <c r="S53" s="254"/>
    </row>
    <row r="54" spans="1:19" x14ac:dyDescent="0.2">
      <c r="A54" s="1172">
        <f t="shared" si="0"/>
        <v>45</v>
      </c>
      <c r="B54" s="82"/>
      <c r="C54" s="469"/>
      <c r="D54" s="469"/>
      <c r="E54" s="469"/>
      <c r="F54" s="469"/>
      <c r="G54" s="469"/>
      <c r="H54" s="469"/>
      <c r="I54" s="469"/>
      <c r="J54" s="470"/>
      <c r="K54" s="303" t="s">
        <v>15</v>
      </c>
      <c r="L54" s="135"/>
      <c r="M54" s="135"/>
      <c r="N54" s="135"/>
      <c r="O54" s="135"/>
      <c r="P54" s="135"/>
      <c r="Q54" s="135"/>
      <c r="R54" s="135"/>
      <c r="S54" s="254"/>
    </row>
    <row r="55" spans="1:19" ht="12" thickBot="1" x14ac:dyDescent="0.25">
      <c r="A55" s="1172">
        <f t="shared" si="0"/>
        <v>46</v>
      </c>
      <c r="B55" s="98" t="s">
        <v>389</v>
      </c>
      <c r="C55" s="106">
        <f>SUM(C40:C53)</f>
        <v>1018523</v>
      </c>
      <c r="D55" s="106">
        <f>SUM(D40:D53)</f>
        <v>795051</v>
      </c>
      <c r="E55" s="106">
        <f>SUM(E40:E53)</f>
        <v>1813574</v>
      </c>
      <c r="F55" s="106">
        <f>SUM(F40:F54)</f>
        <v>0</v>
      </c>
      <c r="G55" s="106">
        <f t="shared" ref="G55:J55" si="29">SUM(G40:G54)</f>
        <v>9252</v>
      </c>
      <c r="H55" s="106">
        <f t="shared" si="29"/>
        <v>1018523</v>
      </c>
      <c r="I55" s="106">
        <f t="shared" si="29"/>
        <v>804303</v>
      </c>
      <c r="J55" s="106">
        <f t="shared" si="29"/>
        <v>1822826</v>
      </c>
      <c r="K55" s="410" t="s">
        <v>382</v>
      </c>
      <c r="L55" s="106">
        <f t="shared" ref="L55:S55" si="30">SUM(L40:L54)</f>
        <v>875073</v>
      </c>
      <c r="M55" s="106">
        <f t="shared" si="30"/>
        <v>632249</v>
      </c>
      <c r="N55" s="106">
        <f t="shared" si="30"/>
        <v>1507322</v>
      </c>
      <c r="O55" s="93">
        <f>SUM(O40:O54)</f>
        <v>4200</v>
      </c>
      <c r="P55" s="93">
        <f>SUM(P40:P54)</f>
        <v>22252</v>
      </c>
      <c r="Q55" s="93">
        <f>SUM(Q40:Q54)</f>
        <v>879273</v>
      </c>
      <c r="R55" s="93">
        <f t="shared" si="30"/>
        <v>654501</v>
      </c>
      <c r="S55" s="1230">
        <f t="shared" si="30"/>
        <v>1533774</v>
      </c>
    </row>
    <row r="56" spans="1:19" ht="12" thickBot="1" x14ac:dyDescent="0.25">
      <c r="A56" s="441">
        <f t="shared" si="0"/>
        <v>47</v>
      </c>
      <c r="B56" s="271" t="s">
        <v>384</v>
      </c>
      <c r="C56" s="444">
        <f>C35+C55</f>
        <v>2442339</v>
      </c>
      <c r="D56" s="444">
        <f>D35+D55</f>
        <v>1671469</v>
      </c>
      <c r="E56" s="444">
        <f>E35+E55</f>
        <v>4113808</v>
      </c>
      <c r="F56" s="444">
        <f>F35+F55</f>
        <v>20802</v>
      </c>
      <c r="G56" s="444">
        <f t="shared" ref="G56:I56" si="31">G35+G55</f>
        <v>161002</v>
      </c>
      <c r="H56" s="444">
        <f t="shared" si="31"/>
        <v>2463141</v>
      </c>
      <c r="I56" s="444">
        <f t="shared" si="31"/>
        <v>1832471</v>
      </c>
      <c r="J56" s="445">
        <f>H56+I56</f>
        <v>4295612</v>
      </c>
      <c r="K56" s="1229" t="s">
        <v>383</v>
      </c>
      <c r="L56" s="444">
        <f t="shared" ref="L56:R56" si="32">L35+L55</f>
        <v>2442339</v>
      </c>
      <c r="M56" s="444">
        <f t="shared" si="32"/>
        <v>1671469</v>
      </c>
      <c r="N56" s="444">
        <f t="shared" si="32"/>
        <v>4113808</v>
      </c>
      <c r="O56" s="139">
        <f>O35+O55</f>
        <v>20802</v>
      </c>
      <c r="P56" s="139">
        <f>P35+P55</f>
        <v>161002</v>
      </c>
      <c r="Q56" s="139">
        <f t="shared" si="32"/>
        <v>2463141</v>
      </c>
      <c r="R56" s="139">
        <f t="shared" si="32"/>
        <v>1832471</v>
      </c>
      <c r="S56" s="445">
        <f>Q56+R56</f>
        <v>4295612</v>
      </c>
    </row>
    <row r="57" spans="1:19" x14ac:dyDescent="0.2">
      <c r="B57" s="98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7"/>
      <c r="P57" s="7"/>
      <c r="Q57" s="7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A10" zoomScaleNormal="100" workbookViewId="0">
      <selection activeCell="G18" sqref="G18"/>
    </sheetView>
  </sheetViews>
  <sheetFormatPr defaultColWidth="9.140625" defaultRowHeight="11.25" x14ac:dyDescent="0.2"/>
  <cols>
    <col min="1" max="1" width="3.7109375" style="81" customWidth="1"/>
    <col min="2" max="2" width="37.5703125" style="81" customWidth="1"/>
    <col min="3" max="4" width="10.28515625" style="82" customWidth="1"/>
    <col min="5" max="10" width="9" style="82" customWidth="1"/>
    <col min="11" max="11" width="36.140625" style="82" customWidth="1"/>
    <col min="12" max="12" width="7.85546875" style="82" customWidth="1"/>
    <col min="13" max="13" width="10.140625" style="82" customWidth="1"/>
    <col min="14" max="14" width="10" style="82" customWidth="1"/>
    <col min="15" max="16384" width="9.140625" style="7"/>
  </cols>
  <sheetData>
    <row r="1" spans="1:19" ht="12.75" customHeight="1" x14ac:dyDescent="0.2">
      <c r="A1" s="1265" t="s">
        <v>1234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K2" s="83"/>
      <c r="L2" s="83"/>
      <c r="M2" s="83"/>
      <c r="N2" s="83"/>
    </row>
    <row r="3" spans="1:19" x14ac:dyDescent="0.2">
      <c r="K3" s="83"/>
      <c r="L3" s="83"/>
      <c r="M3" s="83"/>
      <c r="N3" s="8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166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266" t="s">
        <v>1240</v>
      </c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</row>
    <row r="7" spans="1:19" ht="12.75" customHeight="1" x14ac:dyDescent="0.2">
      <c r="A7" s="1268" t="s">
        <v>245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370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1247</v>
      </c>
      <c r="I9" s="1278"/>
      <c r="J9" s="1278"/>
      <c r="K9" s="1371"/>
      <c r="L9" s="1271" t="s">
        <v>1241</v>
      </c>
      <c r="M9" s="1271"/>
      <c r="N9" s="1271"/>
      <c r="O9" s="1257" t="s">
        <v>1230</v>
      </c>
      <c r="P9" s="1258"/>
      <c r="Q9" s="1257" t="s">
        <v>1248</v>
      </c>
      <c r="R9" s="1258"/>
      <c r="S9" s="1258"/>
    </row>
    <row r="10" spans="1:19" s="61" customFormat="1" ht="36.6" customHeight="1" x14ac:dyDescent="0.2">
      <c r="A10" s="1273"/>
      <c r="B10" s="1206" t="s">
        <v>58</v>
      </c>
      <c r="C10" s="1194" t="s">
        <v>59</v>
      </c>
      <c r="D10" s="1194" t="s">
        <v>60</v>
      </c>
      <c r="E10" s="1221" t="s">
        <v>61</v>
      </c>
      <c r="F10" s="1196" t="s">
        <v>59</v>
      </c>
      <c r="G10" s="1196" t="s">
        <v>60</v>
      </c>
      <c r="H10" s="1196" t="s">
        <v>59</v>
      </c>
      <c r="I10" s="1196" t="s">
        <v>60</v>
      </c>
      <c r="J10" s="1196" t="s">
        <v>61</v>
      </c>
      <c r="K10" s="1192" t="s">
        <v>62</v>
      </c>
      <c r="L10" s="1194" t="s">
        <v>59</v>
      </c>
      <c r="M10" s="1194" t="s">
        <v>60</v>
      </c>
      <c r="N10" s="1194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208">
        <v>1</v>
      </c>
      <c r="B11" s="1209" t="s">
        <v>22</v>
      </c>
      <c r="C11" s="419"/>
      <c r="D11" s="419"/>
      <c r="E11" s="419"/>
      <c r="F11" s="419"/>
      <c r="G11" s="419"/>
      <c r="H11" s="419"/>
      <c r="I11" s="419"/>
      <c r="J11" s="419"/>
      <c r="K11" s="1220" t="s">
        <v>23</v>
      </c>
      <c r="L11" s="419"/>
      <c r="M11" s="419"/>
      <c r="N11" s="1200"/>
      <c r="O11" s="1201"/>
      <c r="P11" s="1201"/>
      <c r="Q11" s="419"/>
      <c r="R11" s="419"/>
      <c r="S11" s="1216"/>
    </row>
    <row r="12" spans="1:19" x14ac:dyDescent="0.2">
      <c r="A12" s="1172">
        <f t="shared" ref="A12:A54" si="0">A11+1</f>
        <v>2</v>
      </c>
      <c r="B12" s="58" t="s">
        <v>33</v>
      </c>
      <c r="C12" s="133"/>
      <c r="D12" s="133"/>
      <c r="E12" s="133">
        <f>SUM(C12:D12)</f>
        <v>0</v>
      </c>
      <c r="F12" s="133"/>
      <c r="G12" s="133"/>
      <c r="H12" s="133"/>
      <c r="I12" s="133"/>
      <c r="J12" s="133">
        <f>SUM(H12:I12)</f>
        <v>0</v>
      </c>
      <c r="K12" s="270" t="s">
        <v>196</v>
      </c>
      <c r="L12" s="135">
        <v>277592</v>
      </c>
      <c r="M12" s="135">
        <v>18885</v>
      </c>
      <c r="N12" s="568">
        <f>L12+M12</f>
        <v>296477</v>
      </c>
      <c r="Q12" s="135">
        <f>L12+O12</f>
        <v>277592</v>
      </c>
      <c r="R12" s="135">
        <f>M12+P12</f>
        <v>18885</v>
      </c>
      <c r="S12" s="1256">
        <f>Q12+R12</f>
        <v>296477</v>
      </c>
    </row>
    <row r="13" spans="1:19" x14ac:dyDescent="0.2">
      <c r="A13" s="1172">
        <f t="shared" si="0"/>
        <v>3</v>
      </c>
      <c r="B13" s="58" t="s">
        <v>34</v>
      </c>
      <c r="C13" s="133"/>
      <c r="D13" s="133"/>
      <c r="E13" s="133">
        <f>SUM(C13:D13)</f>
        <v>0</v>
      </c>
      <c r="F13" s="133"/>
      <c r="G13" s="133"/>
      <c r="H13" s="133"/>
      <c r="I13" s="133"/>
      <c r="J13" s="133">
        <f>SUM(H13:I13)</f>
        <v>0</v>
      </c>
      <c r="K13" s="406" t="s">
        <v>197</v>
      </c>
      <c r="L13" s="135">
        <v>42983</v>
      </c>
      <c r="M13" s="135">
        <v>2485</v>
      </c>
      <c r="N13" s="568">
        <f t="shared" ref="N13:N14" si="1">L13+M13</f>
        <v>45468</v>
      </c>
      <c r="Q13" s="135">
        <f t="shared" ref="Q13:Q14" si="2">L13+O13</f>
        <v>42983</v>
      </c>
      <c r="R13" s="135">
        <f t="shared" ref="R13:R14" si="3">M13+P13</f>
        <v>2485</v>
      </c>
      <c r="S13" s="1256">
        <f t="shared" ref="S13:S14" si="4">Q13+R13</f>
        <v>45468</v>
      </c>
    </row>
    <row r="14" spans="1:19" x14ac:dyDescent="0.2">
      <c r="A14" s="1172">
        <f t="shared" si="0"/>
        <v>4</v>
      </c>
      <c r="B14" s="58" t="s">
        <v>1202</v>
      </c>
      <c r="C14" s="133">
        <v>3351</v>
      </c>
      <c r="D14" s="133"/>
      <c r="E14" s="133">
        <f>SUM(C14:D14)</f>
        <v>3351</v>
      </c>
      <c r="F14" s="133"/>
      <c r="G14" s="133"/>
      <c r="H14" s="133">
        <f>C14+F14</f>
        <v>3351</v>
      </c>
      <c r="I14" s="133">
        <f>D14+G14</f>
        <v>0</v>
      </c>
      <c r="J14" s="133">
        <f>SUM(H14:I14)</f>
        <v>3351</v>
      </c>
      <c r="K14" s="270" t="s">
        <v>198</v>
      </c>
      <c r="L14" s="135">
        <v>90760</v>
      </c>
      <c r="M14" s="135">
        <v>22</v>
      </c>
      <c r="N14" s="568">
        <f t="shared" si="1"/>
        <v>90782</v>
      </c>
      <c r="Q14" s="135">
        <f t="shared" si="2"/>
        <v>90760</v>
      </c>
      <c r="R14" s="135">
        <f t="shared" si="3"/>
        <v>22</v>
      </c>
      <c r="S14" s="1256">
        <f t="shared" si="4"/>
        <v>90782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133"/>
      <c r="K15" s="270"/>
      <c r="L15" s="135"/>
      <c r="M15" s="135"/>
      <c r="N15" s="568"/>
      <c r="Q15" s="135"/>
      <c r="R15" s="135"/>
      <c r="S15" s="1256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>
        <f>SUM(C16:D16)</f>
        <v>0</v>
      </c>
      <c r="F16" s="133"/>
      <c r="G16" s="133"/>
      <c r="H16" s="133"/>
      <c r="I16" s="133"/>
      <c r="J16" s="133">
        <f>SUM(H16:I16)</f>
        <v>0</v>
      </c>
      <c r="K16" s="270" t="s">
        <v>26</v>
      </c>
      <c r="L16" s="135"/>
      <c r="M16" s="135"/>
      <c r="N16" s="568"/>
      <c r="Q16" s="135"/>
      <c r="R16" s="135"/>
      <c r="S16" s="1256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133"/>
      <c r="K17" s="270" t="s">
        <v>28</v>
      </c>
      <c r="L17" s="135"/>
      <c r="M17" s="135"/>
      <c r="N17" s="568"/>
      <c r="Q17" s="135"/>
      <c r="R17" s="135"/>
      <c r="S17" s="1256"/>
    </row>
    <row r="18" spans="1:19" x14ac:dyDescent="0.2">
      <c r="A18" s="1172">
        <f t="shared" si="0"/>
        <v>8</v>
      </c>
      <c r="B18" s="58" t="s">
        <v>36</v>
      </c>
      <c r="C18" s="133"/>
      <c r="D18" s="133">
        <v>40</v>
      </c>
      <c r="E18" s="133">
        <f>SUM(C18:D18)</f>
        <v>40</v>
      </c>
      <c r="F18" s="133"/>
      <c r="G18" s="133"/>
      <c r="H18" s="133">
        <f>F18+C18</f>
        <v>0</v>
      </c>
      <c r="I18" s="133">
        <f>D18+G18</f>
        <v>40</v>
      </c>
      <c r="J18" s="133">
        <f>SUM(H18:I18)</f>
        <v>40</v>
      </c>
      <c r="K18" s="270" t="s">
        <v>387</v>
      </c>
      <c r="L18" s="135"/>
      <c r="M18" s="135"/>
      <c r="N18" s="135"/>
      <c r="Q18" s="135"/>
      <c r="R18" s="135"/>
      <c r="S18" s="254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65"/>
      <c r="F19" s="165"/>
      <c r="G19" s="165"/>
      <c r="H19" s="165"/>
      <c r="I19" s="165"/>
      <c r="J19" s="165"/>
      <c r="K19" s="270" t="s">
        <v>386</v>
      </c>
      <c r="L19" s="135">
        <v>19</v>
      </c>
      <c r="M19" s="135"/>
      <c r="N19" s="135">
        <f>L19+M19</f>
        <v>19</v>
      </c>
      <c r="Q19" s="135">
        <f>O19+L19</f>
        <v>19</v>
      </c>
      <c r="R19" s="135">
        <f>P19+M19</f>
        <v>0</v>
      </c>
      <c r="S19" s="254">
        <f>Q19+R19</f>
        <v>19</v>
      </c>
    </row>
    <row r="20" spans="1:19" x14ac:dyDescent="0.2">
      <c r="A20" s="1172">
        <f t="shared" si="0"/>
        <v>10</v>
      </c>
      <c r="B20" s="58" t="s">
        <v>175</v>
      </c>
      <c r="C20" s="165"/>
      <c r="D20" s="165">
        <v>300</v>
      </c>
      <c r="E20" s="165">
        <f>SUM(C20:D20)</f>
        <v>300</v>
      </c>
      <c r="F20" s="165"/>
      <c r="G20" s="165"/>
      <c r="H20" s="165">
        <f>C20+F20</f>
        <v>0</v>
      </c>
      <c r="I20" s="165">
        <f>D20+G20</f>
        <v>300</v>
      </c>
      <c r="J20" s="165">
        <f>SUM(H20:I20)</f>
        <v>300</v>
      </c>
      <c r="K20" s="270" t="s">
        <v>203</v>
      </c>
      <c r="L20" s="135"/>
      <c r="M20" s="135"/>
      <c r="N20" s="135"/>
      <c r="Q20" s="135"/>
      <c r="R20" s="135"/>
      <c r="S20" s="254"/>
    </row>
    <row r="21" spans="1:19" x14ac:dyDescent="0.2">
      <c r="A21" s="1172">
        <f t="shared" si="0"/>
        <v>11</v>
      </c>
      <c r="C21" s="165"/>
      <c r="D21" s="165"/>
      <c r="E21" s="165"/>
      <c r="F21" s="165"/>
      <c r="G21" s="165"/>
      <c r="H21" s="165"/>
      <c r="I21" s="165"/>
      <c r="J21" s="165"/>
      <c r="K21" s="270" t="s">
        <v>379</v>
      </c>
      <c r="L21" s="135"/>
      <c r="M21" s="135"/>
      <c r="N21" s="135"/>
      <c r="Q21" s="135"/>
      <c r="R21" s="135"/>
      <c r="S21" s="254"/>
    </row>
    <row r="22" spans="1:19" s="62" customFormat="1" x14ac:dyDescent="0.2">
      <c r="A22" s="1172">
        <f t="shared" si="0"/>
        <v>12</v>
      </c>
      <c r="B22" s="81" t="s">
        <v>39</v>
      </c>
      <c r="C22" s="165"/>
      <c r="D22" s="165"/>
      <c r="E22" s="165"/>
      <c r="F22" s="165"/>
      <c r="G22" s="165"/>
      <c r="H22" s="165"/>
      <c r="I22" s="165"/>
      <c r="J22" s="165"/>
      <c r="K22" s="270" t="s">
        <v>380</v>
      </c>
      <c r="L22" s="135"/>
      <c r="M22" s="135"/>
      <c r="N22" s="135"/>
      <c r="Q22" s="135"/>
      <c r="R22" s="135"/>
      <c r="S22" s="254"/>
    </row>
    <row r="23" spans="1:19" s="62" customFormat="1" x14ac:dyDescent="0.2">
      <c r="A23" s="1172">
        <f t="shared" si="0"/>
        <v>13</v>
      </c>
      <c r="B23" s="81" t="s">
        <v>40</v>
      </c>
      <c r="C23" s="165"/>
      <c r="D23" s="165"/>
      <c r="E23" s="165"/>
      <c r="F23" s="165"/>
      <c r="G23" s="165"/>
      <c r="H23" s="165"/>
      <c r="I23" s="165"/>
      <c r="J23" s="165"/>
      <c r="K23" s="303"/>
      <c r="L23" s="135"/>
      <c r="M23" s="135"/>
      <c r="N23" s="135"/>
      <c r="Q23" s="135"/>
      <c r="R23" s="135"/>
      <c r="S23" s="254"/>
    </row>
    <row r="24" spans="1:19" x14ac:dyDescent="0.2">
      <c r="A24" s="1172">
        <f t="shared" si="0"/>
        <v>14</v>
      </c>
      <c r="B24" s="58" t="s">
        <v>41</v>
      </c>
      <c r="C24" s="407"/>
      <c r="D24" s="407"/>
      <c r="E24" s="407"/>
      <c r="F24" s="407"/>
      <c r="G24" s="407"/>
      <c r="H24" s="407"/>
      <c r="I24" s="407"/>
      <c r="J24" s="407"/>
      <c r="K24" s="408" t="s">
        <v>63</v>
      </c>
      <c r="L24" s="166">
        <f>SUM(L12:L22)</f>
        <v>411354</v>
      </c>
      <c r="M24" s="166">
        <f>SUM(M12:M22)</f>
        <v>21392</v>
      </c>
      <c r="N24" s="166">
        <f>SUM(N12:N22)</f>
        <v>432746</v>
      </c>
      <c r="O24" s="7">
        <f>SUM(O12:O23)</f>
        <v>0</v>
      </c>
      <c r="P24" s="7">
        <f>SUM(P12:P23)</f>
        <v>0</v>
      </c>
      <c r="Q24" s="166">
        <f>SUM(Q12:Q22)</f>
        <v>411354</v>
      </c>
      <c r="R24" s="166">
        <f>SUM(R12:R22)</f>
        <v>21392</v>
      </c>
      <c r="S24" s="255">
        <f>SUM(S12:S22)</f>
        <v>432746</v>
      </c>
    </row>
    <row r="25" spans="1:19" x14ac:dyDescent="0.2">
      <c r="A25" s="1172">
        <f t="shared" si="0"/>
        <v>15</v>
      </c>
      <c r="B25" s="58" t="s">
        <v>42</v>
      </c>
      <c r="C25" s="165"/>
      <c r="D25" s="165"/>
      <c r="E25" s="165"/>
      <c r="F25" s="165"/>
      <c r="G25" s="165"/>
      <c r="H25" s="165">
        <f>C25+F25</f>
        <v>0</v>
      </c>
      <c r="I25" s="165">
        <f>D25+G25</f>
        <v>0</v>
      </c>
      <c r="J25" s="165">
        <f>H25+I25</f>
        <v>0</v>
      </c>
      <c r="K25" s="303"/>
      <c r="L25" s="135"/>
      <c r="M25" s="135"/>
      <c r="N25" s="135"/>
      <c r="Q25" s="135"/>
      <c r="R25" s="135"/>
      <c r="S25" s="254"/>
    </row>
    <row r="26" spans="1:19" x14ac:dyDescent="0.2">
      <c r="A26" s="1172">
        <f t="shared" si="0"/>
        <v>16</v>
      </c>
      <c r="B26" s="58" t="s">
        <v>43</v>
      </c>
      <c r="C26" s="312"/>
      <c r="D26" s="312"/>
      <c r="E26" s="312"/>
      <c r="F26" s="312"/>
      <c r="G26" s="312"/>
      <c r="H26" s="312"/>
      <c r="I26" s="312"/>
      <c r="J26" s="312"/>
      <c r="K26" s="409" t="s">
        <v>32</v>
      </c>
      <c r="L26" s="106"/>
      <c r="M26" s="106"/>
      <c r="N26" s="135"/>
      <c r="Q26" s="106"/>
      <c r="R26" s="106"/>
      <c r="S26" s="254"/>
    </row>
    <row r="27" spans="1:19" x14ac:dyDescent="0.2">
      <c r="A27" s="1172">
        <f t="shared" si="0"/>
        <v>17</v>
      </c>
      <c r="B27" s="58" t="s">
        <v>44</v>
      </c>
      <c r="C27" s="133"/>
      <c r="D27" s="133"/>
      <c r="E27" s="133"/>
      <c r="F27" s="133"/>
      <c r="G27" s="133"/>
      <c r="H27" s="133"/>
      <c r="I27" s="133"/>
      <c r="J27" s="133"/>
      <c r="K27" s="270" t="s">
        <v>207</v>
      </c>
      <c r="L27" s="135"/>
      <c r="M27" s="135">
        <v>3200</v>
      </c>
      <c r="N27" s="135">
        <f>L27+M27</f>
        <v>3200</v>
      </c>
      <c r="Q27" s="135">
        <f>O27+L27</f>
        <v>0</v>
      </c>
      <c r="R27" s="135">
        <f>P27+M27</f>
        <v>3200</v>
      </c>
      <c r="S27" s="254">
        <f>Q27+R27</f>
        <v>3200</v>
      </c>
    </row>
    <row r="28" spans="1:19" x14ac:dyDescent="0.2">
      <c r="A28" s="1172">
        <f t="shared" si="0"/>
        <v>18</v>
      </c>
      <c r="B28" s="58"/>
      <c r="C28" s="133"/>
      <c r="D28" s="133"/>
      <c r="E28" s="133"/>
      <c r="F28" s="133"/>
      <c r="G28" s="133"/>
      <c r="H28" s="133"/>
      <c r="I28" s="133"/>
      <c r="J28" s="133"/>
      <c r="K28" s="270" t="s">
        <v>29</v>
      </c>
      <c r="L28" s="135"/>
      <c r="M28" s="135"/>
      <c r="N28" s="135"/>
      <c r="Q28" s="135"/>
      <c r="R28" s="135"/>
      <c r="S28" s="254"/>
    </row>
    <row r="29" spans="1:19" x14ac:dyDescent="0.2">
      <c r="A29" s="1172">
        <f t="shared" si="0"/>
        <v>19</v>
      </c>
      <c r="B29" s="81" t="s">
        <v>47</v>
      </c>
      <c r="C29" s="133"/>
      <c r="D29" s="133"/>
      <c r="E29" s="133"/>
      <c r="F29" s="133"/>
      <c r="G29" s="133"/>
      <c r="H29" s="133"/>
      <c r="I29" s="133"/>
      <c r="J29" s="133"/>
      <c r="K29" s="270" t="s">
        <v>30</v>
      </c>
      <c r="L29" s="135"/>
      <c r="M29" s="135"/>
      <c r="N29" s="135"/>
      <c r="Q29" s="135"/>
      <c r="R29" s="135"/>
      <c r="S29" s="254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133"/>
      <c r="K30" s="270" t="s">
        <v>388</v>
      </c>
      <c r="L30" s="135"/>
      <c r="M30" s="135"/>
      <c r="N30" s="135"/>
      <c r="Q30" s="135"/>
      <c r="R30" s="135"/>
      <c r="S30" s="254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133"/>
      <c r="K31" s="270" t="s">
        <v>385</v>
      </c>
      <c r="L31" s="135"/>
      <c r="M31" s="135"/>
      <c r="N31" s="135"/>
      <c r="Q31" s="135"/>
      <c r="R31" s="135"/>
      <c r="S31" s="254"/>
    </row>
    <row r="32" spans="1:19" s="8" customFormat="1" x14ac:dyDescent="0.2">
      <c r="A32" s="1172">
        <f t="shared" si="0"/>
        <v>22</v>
      </c>
      <c r="B32" s="94" t="s">
        <v>49</v>
      </c>
      <c r="C32" s="165">
        <f>C13+C14+C16+C18+C20+C23+C24+C25+C26+C27+C29+C30</f>
        <v>3351</v>
      </c>
      <c r="D32" s="165">
        <f>D13+D14+D16+D18+D20+D23+D24+D25+D26+D27+D29+D30</f>
        <v>340</v>
      </c>
      <c r="E32" s="165">
        <f>E13+E14+E16+E18+E20+E23+E24+E25+E26+E27+E29+E30</f>
        <v>3691</v>
      </c>
      <c r="F32" s="165">
        <f t="shared" ref="F32:I32" si="5">F13+F14+F16+F18+F20+F23+F24+F25+F26+F27+F29+F30</f>
        <v>0</v>
      </c>
      <c r="G32" s="165">
        <f t="shared" si="5"/>
        <v>0</v>
      </c>
      <c r="H32" s="165">
        <f t="shared" si="5"/>
        <v>3351</v>
      </c>
      <c r="I32" s="165">
        <f t="shared" si="5"/>
        <v>340</v>
      </c>
      <c r="J32" s="165">
        <f>J13+J14+J16+J18+J20+J29+J30</f>
        <v>3691</v>
      </c>
      <c r="K32" s="270" t="s">
        <v>381</v>
      </c>
      <c r="L32" s="135"/>
      <c r="M32" s="135"/>
      <c r="N32" s="135"/>
      <c r="Q32" s="135"/>
      <c r="R32" s="135"/>
      <c r="S32" s="254"/>
    </row>
    <row r="33" spans="1:19" x14ac:dyDescent="0.2">
      <c r="A33" s="1172">
        <f t="shared" si="0"/>
        <v>23</v>
      </c>
      <c r="B33" s="95" t="s">
        <v>64</v>
      </c>
      <c r="C33" s="167"/>
      <c r="D33" s="167"/>
      <c r="E33" s="167"/>
      <c r="F33" s="167">
        <f>F16+F23+F24+F25+F26+F27+F30</f>
        <v>0</v>
      </c>
      <c r="G33" s="167">
        <f>G16+G23+G24+G25+G26+G27+G30</f>
        <v>0</v>
      </c>
      <c r="H33" s="167">
        <f>C33+F33</f>
        <v>0</v>
      </c>
      <c r="I33" s="167">
        <f>D33+G33</f>
        <v>0</v>
      </c>
      <c r="J33" s="167">
        <f>H33+I33</f>
        <v>0</v>
      </c>
      <c r="K33" s="945" t="s">
        <v>65</v>
      </c>
      <c r="L33" s="167">
        <f>SUM(L27:L32)</f>
        <v>0</v>
      </c>
      <c r="M33" s="167">
        <f>SUM(M27:M32)</f>
        <v>3200</v>
      </c>
      <c r="N33" s="167">
        <f>SUM(N27:N31)</f>
        <v>3200</v>
      </c>
      <c r="O33" s="7">
        <v>0</v>
      </c>
      <c r="P33" s="7">
        <v>0</v>
      </c>
      <c r="Q33" s="167">
        <f>SUM(Q27:Q32)</f>
        <v>0</v>
      </c>
      <c r="R33" s="167">
        <f>SUM(R27:R32)</f>
        <v>3200</v>
      </c>
      <c r="S33" s="256">
        <f>SUM(S27:S31)</f>
        <v>3200</v>
      </c>
    </row>
    <row r="34" spans="1:19" x14ac:dyDescent="0.2">
      <c r="A34" s="1172">
        <f t="shared" si="0"/>
        <v>24</v>
      </c>
      <c r="B34" s="98" t="s">
        <v>48</v>
      </c>
      <c r="C34" s="106">
        <f>SUM(C32:C33)</f>
        <v>3351</v>
      </c>
      <c r="D34" s="106">
        <f>SUM(D32:D33)</f>
        <v>340</v>
      </c>
      <c r="E34" s="106">
        <f>SUM(E32:E33)</f>
        <v>3691</v>
      </c>
      <c r="F34" s="106">
        <f t="shared" ref="F34:G34" si="6">SUM(F32:F33)</f>
        <v>0</v>
      </c>
      <c r="G34" s="106">
        <f t="shared" si="6"/>
        <v>0</v>
      </c>
      <c r="H34" s="106">
        <f>SUM(H32:H33)</f>
        <v>3351</v>
      </c>
      <c r="I34" s="106">
        <f>SUM(I32:I33)</f>
        <v>340</v>
      </c>
      <c r="J34" s="106">
        <f>SUM(J32:J33)</f>
        <v>3691</v>
      </c>
      <c r="K34" s="410" t="s">
        <v>66</v>
      </c>
      <c r="L34" s="106">
        <f t="shared" ref="L34:S34" si="7">L24+L33</f>
        <v>411354</v>
      </c>
      <c r="M34" s="106">
        <f t="shared" si="7"/>
        <v>24592</v>
      </c>
      <c r="N34" s="106">
        <f t="shared" si="7"/>
        <v>435946</v>
      </c>
      <c r="O34" s="7">
        <f t="shared" si="7"/>
        <v>0</v>
      </c>
      <c r="P34" s="7">
        <f t="shared" si="7"/>
        <v>0</v>
      </c>
      <c r="Q34" s="106">
        <f t="shared" si="7"/>
        <v>411354</v>
      </c>
      <c r="R34" s="106">
        <f t="shared" si="7"/>
        <v>24592</v>
      </c>
      <c r="S34" s="235">
        <f t="shared" si="7"/>
        <v>435946</v>
      </c>
    </row>
    <row r="35" spans="1:19" x14ac:dyDescent="0.2">
      <c r="A35" s="1172">
        <f t="shared" si="0"/>
        <v>25</v>
      </c>
      <c r="C35" s="135"/>
      <c r="D35" s="135"/>
      <c r="E35" s="135"/>
      <c r="F35" s="135"/>
      <c r="G35" s="135"/>
      <c r="H35" s="135"/>
      <c r="I35" s="135"/>
      <c r="J35" s="254"/>
      <c r="K35" s="303"/>
      <c r="L35" s="135"/>
      <c r="M35" s="135"/>
      <c r="N35" s="135"/>
      <c r="Q35" s="135"/>
      <c r="R35" s="135"/>
      <c r="S35" s="254"/>
    </row>
    <row r="36" spans="1:19" x14ac:dyDescent="0.2">
      <c r="A36" s="1172">
        <f t="shared" si="0"/>
        <v>26</v>
      </c>
      <c r="C36" s="135"/>
      <c r="D36" s="135"/>
      <c r="E36" s="135"/>
      <c r="F36" s="135"/>
      <c r="G36" s="135"/>
      <c r="H36" s="135"/>
      <c r="I36" s="135"/>
      <c r="J36" s="254"/>
      <c r="K36" s="408"/>
      <c r="L36" s="166"/>
      <c r="M36" s="166"/>
      <c r="N36" s="166"/>
      <c r="Q36" s="166"/>
      <c r="R36" s="166"/>
      <c r="S36" s="255"/>
    </row>
    <row r="37" spans="1:19" s="8" customFormat="1" x14ac:dyDescent="0.2">
      <c r="A37" s="1172">
        <f t="shared" si="0"/>
        <v>27</v>
      </c>
      <c r="B37" s="81"/>
      <c r="C37" s="135"/>
      <c r="D37" s="135"/>
      <c r="E37" s="135"/>
      <c r="F37" s="135"/>
      <c r="G37" s="135"/>
      <c r="H37" s="135"/>
      <c r="I37" s="135"/>
      <c r="J37" s="254"/>
      <c r="K37" s="303"/>
      <c r="L37" s="135"/>
      <c r="M37" s="135"/>
      <c r="N37" s="135"/>
      <c r="Q37" s="135"/>
      <c r="R37" s="135"/>
      <c r="S37" s="254"/>
    </row>
    <row r="38" spans="1:19" s="8" customFormat="1" x14ac:dyDescent="0.2">
      <c r="A38" s="1172">
        <f t="shared" si="0"/>
        <v>28</v>
      </c>
      <c r="B38" s="64" t="s">
        <v>50</v>
      </c>
      <c r="C38" s="312"/>
      <c r="D38" s="312"/>
      <c r="E38" s="312"/>
      <c r="F38" s="312"/>
      <c r="G38" s="312"/>
      <c r="H38" s="312"/>
      <c r="I38" s="312"/>
      <c r="J38" s="275"/>
      <c r="K38" s="409" t="s">
        <v>31</v>
      </c>
      <c r="L38" s="106"/>
      <c r="M38" s="106"/>
      <c r="N38" s="106"/>
      <c r="Q38" s="106"/>
      <c r="R38" s="106"/>
      <c r="S38" s="235"/>
    </row>
    <row r="39" spans="1:19" s="8" customFormat="1" x14ac:dyDescent="0.2">
      <c r="A39" s="1172">
        <f t="shared" si="0"/>
        <v>29</v>
      </c>
      <c r="B39" s="68" t="s">
        <v>597</v>
      </c>
      <c r="C39" s="312"/>
      <c r="D39" s="312"/>
      <c r="E39" s="312"/>
      <c r="F39" s="312"/>
      <c r="G39" s="312"/>
      <c r="H39" s="312"/>
      <c r="I39" s="312"/>
      <c r="J39" s="275"/>
      <c r="K39" s="411" t="s">
        <v>4</v>
      </c>
      <c r="L39" s="106"/>
      <c r="Q39" s="106"/>
      <c r="S39" s="257"/>
    </row>
    <row r="40" spans="1:19" s="8" customFormat="1" x14ac:dyDescent="0.2">
      <c r="A40" s="1172">
        <f t="shared" si="0"/>
        <v>30</v>
      </c>
      <c r="B40" s="81" t="s">
        <v>698</v>
      </c>
      <c r="C40" s="312"/>
      <c r="D40" s="312"/>
      <c r="E40" s="312"/>
      <c r="F40" s="312"/>
      <c r="G40" s="312"/>
      <c r="H40" s="312"/>
      <c r="I40" s="312"/>
      <c r="J40" s="275"/>
      <c r="K40" s="433" t="s">
        <v>3</v>
      </c>
      <c r="L40" s="106"/>
      <c r="M40" s="106"/>
      <c r="N40" s="106"/>
      <c r="Q40" s="106"/>
      <c r="R40" s="106"/>
      <c r="S40" s="235"/>
    </row>
    <row r="41" spans="1:19" x14ac:dyDescent="0.2">
      <c r="A41" s="1172">
        <f t="shared" si="0"/>
        <v>31</v>
      </c>
      <c r="B41" s="60" t="s">
        <v>599</v>
      </c>
      <c r="C41" s="412"/>
      <c r="D41" s="412"/>
      <c r="E41" s="412"/>
      <c r="F41" s="412"/>
      <c r="G41" s="412"/>
      <c r="H41" s="412"/>
      <c r="I41" s="412"/>
      <c r="J41" s="1219"/>
      <c r="K41" s="270" t="s">
        <v>5</v>
      </c>
      <c r="L41" s="106"/>
      <c r="M41" s="106"/>
      <c r="N41" s="106"/>
      <c r="Q41" s="106"/>
      <c r="R41" s="106"/>
      <c r="S41" s="235"/>
    </row>
    <row r="42" spans="1:19" x14ac:dyDescent="0.2">
      <c r="A42" s="1172">
        <f t="shared" si="0"/>
        <v>32</v>
      </c>
      <c r="B42" s="60" t="s">
        <v>188</v>
      </c>
      <c r="C42" s="133"/>
      <c r="D42" s="133"/>
      <c r="E42" s="133"/>
      <c r="F42" s="133"/>
      <c r="G42" s="133"/>
      <c r="H42" s="133"/>
      <c r="I42" s="133"/>
      <c r="J42" s="253"/>
      <c r="K42" s="270" t="s">
        <v>6</v>
      </c>
      <c r="L42" s="106"/>
      <c r="M42" s="106"/>
      <c r="N42" s="106"/>
      <c r="Q42" s="106"/>
      <c r="R42" s="106"/>
      <c r="S42" s="235"/>
    </row>
    <row r="43" spans="1:19" x14ac:dyDescent="0.2">
      <c r="A43" s="1172">
        <f t="shared" si="0"/>
        <v>33</v>
      </c>
      <c r="B43" s="279" t="s">
        <v>189</v>
      </c>
      <c r="C43" s="133">
        <v>5105</v>
      </c>
      <c r="D43" s="133">
        <v>10000</v>
      </c>
      <c r="E43" s="133">
        <f>C43+D43</f>
        <v>15105</v>
      </c>
      <c r="F43" s="133"/>
      <c r="G43" s="133"/>
      <c r="H43" s="133">
        <f>F43+C43</f>
        <v>5105</v>
      </c>
      <c r="I43" s="133">
        <f>G43+D43</f>
        <v>10000</v>
      </c>
      <c r="J43" s="253">
        <f>H43+I43</f>
        <v>15105</v>
      </c>
      <c r="K43" s="270" t="s">
        <v>7</v>
      </c>
      <c r="L43" s="106"/>
      <c r="M43" s="106"/>
      <c r="N43" s="106"/>
      <c r="Q43" s="106"/>
      <c r="R43" s="106"/>
      <c r="S43" s="235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270"/>
      <c r="L44" s="106"/>
      <c r="M44" s="106"/>
      <c r="N44" s="106"/>
      <c r="Q44" s="106"/>
      <c r="R44" s="106"/>
      <c r="S44" s="235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270" t="s">
        <v>8</v>
      </c>
      <c r="L45" s="106"/>
      <c r="M45" s="106"/>
      <c r="N45" s="135"/>
      <c r="Q45" s="106"/>
      <c r="R45" s="106"/>
      <c r="S45" s="254"/>
    </row>
    <row r="46" spans="1:19" x14ac:dyDescent="0.2">
      <c r="A46" s="1172">
        <f t="shared" si="0"/>
        <v>36</v>
      </c>
      <c r="B46" s="60" t="s">
        <v>601</v>
      </c>
      <c r="C46" s="312"/>
      <c r="D46" s="312"/>
      <c r="E46" s="312"/>
      <c r="F46" s="312"/>
      <c r="G46" s="312"/>
      <c r="H46" s="133"/>
      <c r="I46" s="133"/>
      <c r="J46" s="253"/>
      <c r="K46" s="270" t="s">
        <v>9</v>
      </c>
      <c r="L46" s="106"/>
      <c r="M46" s="106"/>
      <c r="N46" s="135"/>
      <c r="Q46" s="106"/>
      <c r="R46" s="106"/>
      <c r="S46" s="254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270" t="s">
        <v>10</v>
      </c>
      <c r="L47" s="135"/>
      <c r="M47" s="135"/>
      <c r="N47" s="135"/>
      <c r="Q47" s="135"/>
      <c r="R47" s="135"/>
      <c r="S47" s="254"/>
    </row>
    <row r="48" spans="1:19" x14ac:dyDescent="0.2">
      <c r="A48" s="1172">
        <f t="shared" si="0"/>
        <v>38</v>
      </c>
      <c r="B48" s="279" t="s">
        <v>193</v>
      </c>
      <c r="C48" s="133">
        <f>L24-(C34+C43)</f>
        <v>402898</v>
      </c>
      <c r="D48" s="133">
        <f>M24-(D34+D43)</f>
        <v>11052</v>
      </c>
      <c r="E48" s="133">
        <f>N24-(E34+E43)</f>
        <v>413950</v>
      </c>
      <c r="F48" s="133">
        <f>O34-(F32+F43)</f>
        <v>0</v>
      </c>
      <c r="G48" s="133">
        <f>P34-(G32+G43)</f>
        <v>0</v>
      </c>
      <c r="H48" s="133">
        <f t="shared" ref="H48:H49" si="8">C48+F48</f>
        <v>402898</v>
      </c>
      <c r="I48" s="133">
        <f t="shared" ref="I48:I49" si="9">D48+G48</f>
        <v>11052</v>
      </c>
      <c r="J48" s="253">
        <f t="shared" ref="J48:J49" si="10">H48+I48</f>
        <v>413950</v>
      </c>
      <c r="K48" s="270" t="s">
        <v>11</v>
      </c>
      <c r="L48" s="135"/>
      <c r="M48" s="135"/>
      <c r="N48" s="135"/>
      <c r="Q48" s="135"/>
      <c r="R48" s="135"/>
      <c r="S48" s="254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3200</v>
      </c>
      <c r="E49" s="133">
        <f>N33-E33</f>
        <v>3200</v>
      </c>
      <c r="F49" s="133">
        <f t="shared" ref="F49:G49" si="11">O33-F33</f>
        <v>0</v>
      </c>
      <c r="G49" s="133">
        <f t="shared" si="11"/>
        <v>0</v>
      </c>
      <c r="H49" s="133">
        <f t="shared" si="8"/>
        <v>0</v>
      </c>
      <c r="I49" s="133">
        <f t="shared" si="9"/>
        <v>3200</v>
      </c>
      <c r="J49" s="253">
        <f t="shared" si="10"/>
        <v>3200</v>
      </c>
      <c r="K49" s="270" t="s">
        <v>12</v>
      </c>
      <c r="L49" s="135"/>
      <c r="M49" s="135"/>
      <c r="N49" s="135"/>
      <c r="Q49" s="135"/>
      <c r="R49" s="135"/>
      <c r="S49" s="254"/>
    </row>
    <row r="50" spans="1:19" x14ac:dyDescent="0.2">
      <c r="A50" s="1172">
        <f t="shared" si="0"/>
        <v>40</v>
      </c>
      <c r="B50" s="60" t="s">
        <v>1</v>
      </c>
      <c r="C50" s="133"/>
      <c r="D50" s="133"/>
      <c r="E50" s="133"/>
      <c r="F50" s="133"/>
      <c r="G50" s="133"/>
      <c r="H50" s="133"/>
      <c r="I50" s="133"/>
      <c r="J50" s="253"/>
      <c r="K50" s="270" t="s">
        <v>13</v>
      </c>
      <c r="L50" s="135"/>
      <c r="M50" s="135"/>
      <c r="N50" s="135"/>
      <c r="Q50" s="135"/>
      <c r="R50" s="135"/>
      <c r="S50" s="254"/>
    </row>
    <row r="51" spans="1:19" x14ac:dyDescent="0.2">
      <c r="A51" s="1172">
        <f t="shared" si="0"/>
        <v>41</v>
      </c>
      <c r="B51" s="60"/>
      <c r="C51" s="133"/>
      <c r="D51" s="133"/>
      <c r="E51" s="133"/>
      <c r="F51" s="133"/>
      <c r="G51" s="133"/>
      <c r="H51" s="133"/>
      <c r="I51" s="133"/>
      <c r="J51" s="253"/>
      <c r="K51" s="270" t="s">
        <v>14</v>
      </c>
      <c r="L51" s="135"/>
      <c r="M51" s="135"/>
      <c r="N51" s="135"/>
      <c r="Q51" s="135"/>
      <c r="R51" s="135"/>
      <c r="S51" s="254"/>
    </row>
    <row r="52" spans="1:19" x14ac:dyDescent="0.2">
      <c r="A52" s="1172">
        <f t="shared" si="0"/>
        <v>42</v>
      </c>
      <c r="B52" s="60"/>
      <c r="C52" s="133"/>
      <c r="D52" s="133"/>
      <c r="E52" s="133"/>
      <c r="F52" s="133"/>
      <c r="G52" s="133"/>
      <c r="H52" s="133"/>
      <c r="I52" s="133"/>
      <c r="J52" s="253"/>
      <c r="K52" s="270" t="s">
        <v>15</v>
      </c>
      <c r="L52" s="135"/>
      <c r="M52" s="135"/>
      <c r="N52" s="135"/>
      <c r="Q52" s="135"/>
      <c r="R52" s="135"/>
      <c r="S52" s="254"/>
    </row>
    <row r="53" spans="1:19" ht="12" thickBot="1" x14ac:dyDescent="0.25">
      <c r="A53" s="1172">
        <f t="shared" si="0"/>
        <v>43</v>
      </c>
      <c r="B53" s="98" t="s">
        <v>389</v>
      </c>
      <c r="C53" s="312">
        <f>SUM(C39:C51)</f>
        <v>408003</v>
      </c>
      <c r="D53" s="312">
        <f>SUM(D39:D51)</f>
        <v>24252</v>
      </c>
      <c r="E53" s="312">
        <f>SUM(E39:E51)</f>
        <v>432255</v>
      </c>
      <c r="F53" s="312">
        <f>SUM(F42:F52)</f>
        <v>0</v>
      </c>
      <c r="G53" s="312">
        <f t="shared" ref="G53:I53" si="12">SUM(G42:G52)</f>
        <v>0</v>
      </c>
      <c r="H53" s="312">
        <f t="shared" si="12"/>
        <v>408003</v>
      </c>
      <c r="I53" s="312">
        <f t="shared" si="12"/>
        <v>24252</v>
      </c>
      <c r="J53" s="275">
        <f>SUM(J42:J52)</f>
        <v>432255</v>
      </c>
      <c r="K53" s="409" t="s">
        <v>382</v>
      </c>
      <c r="L53" s="106">
        <f>SUM(L39:L52)</f>
        <v>0</v>
      </c>
      <c r="M53" s="106">
        <f>SUM(M39:M52)</f>
        <v>0</v>
      </c>
      <c r="N53" s="106">
        <f>SUM(N39:N52)</f>
        <v>0</v>
      </c>
      <c r="O53" s="7">
        <v>0</v>
      </c>
      <c r="P53" s="7">
        <v>0</v>
      </c>
      <c r="Q53" s="106">
        <f>SUM(Q39:Q52)</f>
        <v>0</v>
      </c>
      <c r="R53" s="106">
        <f>SUM(R39:R52)</f>
        <v>0</v>
      </c>
      <c r="S53" s="1205">
        <f>SUM(S39:S52)</f>
        <v>0</v>
      </c>
    </row>
    <row r="54" spans="1:19" ht="12" thickBot="1" x14ac:dyDescent="0.25">
      <c r="A54" s="441">
        <f t="shared" si="0"/>
        <v>44</v>
      </c>
      <c r="B54" s="271" t="s">
        <v>384</v>
      </c>
      <c r="C54" s="444">
        <f>C34+C53</f>
        <v>411354</v>
      </c>
      <c r="D54" s="444">
        <f>D34+D53</f>
        <v>24592</v>
      </c>
      <c r="E54" s="444">
        <f>E34+E53</f>
        <v>435946</v>
      </c>
      <c r="F54" s="444">
        <f>F34+F53</f>
        <v>0</v>
      </c>
      <c r="G54" s="444">
        <f t="shared" ref="G54" si="13">G34+G53</f>
        <v>0</v>
      </c>
      <c r="H54" s="444">
        <f t="shared" ref="H54:I54" si="14">H34+H53</f>
        <v>411354</v>
      </c>
      <c r="I54" s="444">
        <f t="shared" si="14"/>
        <v>24592</v>
      </c>
      <c r="J54" s="445">
        <f>J34+J53</f>
        <v>435946</v>
      </c>
      <c r="K54" s="1226" t="s">
        <v>383</v>
      </c>
      <c r="L54" s="444">
        <f>L34+L53</f>
        <v>411354</v>
      </c>
      <c r="M54" s="444">
        <f>M34+M53</f>
        <v>24592</v>
      </c>
      <c r="N54" s="444">
        <f>N34+N53</f>
        <v>435946</v>
      </c>
      <c r="O54" s="444">
        <f>O34+O53</f>
        <v>0</v>
      </c>
      <c r="P54" s="444">
        <f t="shared" ref="P54:S54" si="15">P34+P53</f>
        <v>0</v>
      </c>
      <c r="Q54" s="444">
        <f t="shared" si="15"/>
        <v>411354</v>
      </c>
      <c r="R54" s="444">
        <f t="shared" si="15"/>
        <v>24592</v>
      </c>
      <c r="S54" s="445">
        <f t="shared" si="15"/>
        <v>435946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1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5" customWidth="1"/>
    <col min="2" max="2" width="4.85546875" style="155" customWidth="1"/>
    <col min="3" max="3" width="34.28515625" style="161" customWidth="1"/>
    <col min="4" max="4" width="5.85546875" style="162" customWidth="1"/>
    <col min="5" max="5" width="6.7109375" style="160" customWidth="1"/>
    <col min="6" max="6" width="5.85546875" style="160" customWidth="1"/>
    <col min="7" max="7" width="6.42578125" style="160" customWidth="1"/>
    <col min="8" max="8" width="5.42578125" style="160" customWidth="1"/>
    <col min="9" max="9" width="6.42578125" style="160" customWidth="1"/>
    <col min="10" max="10" width="5.7109375" style="160" customWidth="1"/>
    <col min="11" max="11" width="5.5703125" style="160" customWidth="1"/>
    <col min="12" max="12" width="6" style="160" customWidth="1"/>
    <col min="13" max="15" width="5.85546875" style="160" customWidth="1"/>
    <col min="16" max="16" width="4.7109375" style="160" customWidth="1"/>
    <col min="17" max="17" width="5" style="160" customWidth="1"/>
    <col min="18" max="18" width="6.5703125" style="160" bestFit="1" customWidth="1"/>
    <col min="19" max="19" width="12.85546875" style="154" customWidth="1"/>
    <col min="20" max="22" width="9.140625" style="154"/>
    <col min="23" max="16384" width="9.140625" style="35"/>
  </cols>
  <sheetData>
    <row r="1" spans="1:22" ht="12.75" x14ac:dyDescent="0.2">
      <c r="B1" s="1375" t="s">
        <v>1223</v>
      </c>
      <c r="C1" s="1376"/>
      <c r="D1" s="1376"/>
      <c r="E1" s="1376"/>
      <c r="F1" s="1376"/>
      <c r="G1" s="1376"/>
      <c r="H1" s="1376"/>
      <c r="I1" s="1376"/>
      <c r="J1" s="1376"/>
      <c r="K1" s="1376"/>
      <c r="L1" s="1376"/>
      <c r="M1" s="1376"/>
      <c r="N1" s="1376"/>
      <c r="O1" s="1376"/>
      <c r="P1" s="1376"/>
      <c r="Q1" s="1376"/>
      <c r="R1" s="1376"/>
    </row>
    <row r="2" spans="1:22" ht="12.75" x14ac:dyDescent="0.2">
      <c r="B2" s="1377" t="s">
        <v>73</v>
      </c>
      <c r="C2" s="1376"/>
      <c r="D2" s="1376"/>
      <c r="E2" s="1376"/>
      <c r="F2" s="1376"/>
      <c r="G2" s="1376"/>
      <c r="H2" s="1376"/>
      <c r="I2" s="1376"/>
      <c r="J2" s="1376"/>
      <c r="K2" s="1376"/>
      <c r="L2" s="1376"/>
      <c r="M2" s="1376"/>
      <c r="N2" s="1376"/>
      <c r="O2" s="1376"/>
      <c r="P2" s="1376"/>
      <c r="Q2" s="1376"/>
      <c r="R2" s="1376"/>
    </row>
    <row r="3" spans="1:22" ht="12.75" x14ac:dyDescent="0.2">
      <c r="B3" s="1266" t="s">
        <v>1036</v>
      </c>
      <c r="C3" s="1376"/>
      <c r="D3" s="1376"/>
      <c r="E3" s="1376"/>
      <c r="F3" s="1376"/>
      <c r="G3" s="1376"/>
      <c r="H3" s="1376"/>
      <c r="I3" s="1376"/>
      <c r="J3" s="1376"/>
      <c r="K3" s="1376"/>
      <c r="L3" s="1376"/>
      <c r="M3" s="1376"/>
      <c r="N3" s="1376"/>
      <c r="O3" s="1376"/>
      <c r="P3" s="1376"/>
      <c r="Q3" s="1376"/>
      <c r="R3" s="1376"/>
    </row>
    <row r="4" spans="1:22" x14ac:dyDescent="0.2">
      <c r="C4" s="1391" t="s">
        <v>245</v>
      </c>
      <c r="D4" s="1391"/>
      <c r="E4" s="1391"/>
      <c r="F4" s="1391"/>
      <c r="G4" s="1391"/>
      <c r="H4" s="1391"/>
      <c r="I4" s="1391"/>
      <c r="J4" s="1391"/>
      <c r="K4" s="1391"/>
      <c r="L4" s="1391"/>
      <c r="M4" s="1391"/>
      <c r="N4" s="1391"/>
      <c r="O4" s="1391"/>
      <c r="P4" s="1391"/>
      <c r="Q4" s="1391"/>
      <c r="R4" s="1391"/>
    </row>
    <row r="5" spans="1:22" x14ac:dyDescent="0.2">
      <c r="A5" s="401"/>
      <c r="B5" s="1378" t="s">
        <v>409</v>
      </c>
      <c r="C5" s="399" t="s">
        <v>54</v>
      </c>
      <c r="D5" s="1383" t="s">
        <v>55</v>
      </c>
      <c r="E5" s="1374"/>
      <c r="F5" s="1383" t="s">
        <v>56</v>
      </c>
      <c r="G5" s="1374"/>
      <c r="H5" s="1383" t="s">
        <v>512</v>
      </c>
      <c r="I5" s="1374"/>
      <c r="J5" s="1383" t="s">
        <v>410</v>
      </c>
      <c r="K5" s="1374"/>
      <c r="L5" s="1373" t="s">
        <v>411</v>
      </c>
      <c r="M5" s="1374"/>
      <c r="N5" s="1373" t="s">
        <v>412</v>
      </c>
      <c r="O5" s="1374"/>
      <c r="P5" s="1373" t="s">
        <v>513</v>
      </c>
      <c r="Q5" s="1374"/>
      <c r="R5" s="277" t="s">
        <v>520</v>
      </c>
    </row>
    <row r="6" spans="1:22" ht="12.75" x14ac:dyDescent="0.2">
      <c r="A6" s="401"/>
      <c r="B6" s="1379"/>
      <c r="C6" s="400"/>
      <c r="D6" s="1392" t="s">
        <v>1011</v>
      </c>
      <c r="E6" s="1393"/>
      <c r="F6" s="1393"/>
      <c r="G6" s="1393"/>
      <c r="H6" s="1393"/>
      <c r="I6" s="1393"/>
      <c r="J6" s="1393"/>
      <c r="K6" s="1393"/>
      <c r="L6" s="1393"/>
      <c r="M6" s="1393"/>
      <c r="N6" s="1393"/>
      <c r="O6" s="1393"/>
      <c r="P6" s="1393"/>
      <c r="Q6" s="1393"/>
      <c r="R6" s="1394"/>
    </row>
    <row r="7" spans="1:22" ht="24.95" customHeight="1" x14ac:dyDescent="0.2">
      <c r="A7" s="401"/>
      <c r="B7" s="1379"/>
      <c r="C7" s="1396" t="s">
        <v>78</v>
      </c>
      <c r="D7" s="1381" t="s">
        <v>392</v>
      </c>
      <c r="E7" s="1382"/>
      <c r="F7" s="1395" t="s">
        <v>20</v>
      </c>
      <c r="G7" s="1395"/>
      <c r="H7" s="1395" t="s">
        <v>390</v>
      </c>
      <c r="I7" s="1395"/>
      <c r="J7" s="1382" t="s">
        <v>399</v>
      </c>
      <c r="K7" s="1382"/>
      <c r="L7" s="1382" t="s">
        <v>398</v>
      </c>
      <c r="M7" s="1382"/>
      <c r="N7" s="1384" t="s">
        <v>224</v>
      </c>
      <c r="O7" s="1385"/>
      <c r="P7" s="1382" t="s">
        <v>391</v>
      </c>
      <c r="Q7" s="1382"/>
      <c r="R7" s="1388" t="s">
        <v>462</v>
      </c>
    </row>
    <row r="8" spans="1:22" ht="26.25" customHeight="1" x14ac:dyDescent="0.2">
      <c r="A8" s="401"/>
      <c r="B8" s="1379"/>
      <c r="C8" s="1397"/>
      <c r="D8" s="1381"/>
      <c r="E8" s="1382"/>
      <c r="F8" s="1395"/>
      <c r="G8" s="1395"/>
      <c r="H8" s="1395"/>
      <c r="I8" s="1395"/>
      <c r="J8" s="1382"/>
      <c r="K8" s="1382"/>
      <c r="L8" s="1382"/>
      <c r="M8" s="1382"/>
      <c r="N8" s="1386"/>
      <c r="O8" s="1387"/>
      <c r="P8" s="1382"/>
      <c r="Q8" s="1382"/>
      <c r="R8" s="1389"/>
      <c r="S8" s="383"/>
    </row>
    <row r="9" spans="1:22" s="132" customFormat="1" ht="40.9" customHeight="1" x14ac:dyDescent="0.15">
      <c r="A9" s="402"/>
      <c r="B9" s="1380"/>
      <c r="C9" s="1398"/>
      <c r="D9" s="156" t="s">
        <v>59</v>
      </c>
      <c r="E9" s="157" t="s">
        <v>60</v>
      </c>
      <c r="F9" s="158" t="s">
        <v>59</v>
      </c>
      <c r="G9" s="157" t="s">
        <v>60</v>
      </c>
      <c r="H9" s="158" t="s">
        <v>59</v>
      </c>
      <c r="I9" s="157" t="s">
        <v>60</v>
      </c>
      <c r="J9" s="158" t="s">
        <v>59</v>
      </c>
      <c r="K9" s="158" t="s">
        <v>60</v>
      </c>
      <c r="L9" s="158" t="s">
        <v>59</v>
      </c>
      <c r="M9" s="157" t="s">
        <v>60</v>
      </c>
      <c r="N9" s="158" t="s">
        <v>59</v>
      </c>
      <c r="O9" s="157" t="s">
        <v>60</v>
      </c>
      <c r="P9" s="158" t="s">
        <v>59</v>
      </c>
      <c r="Q9" s="158" t="s">
        <v>60</v>
      </c>
      <c r="R9" s="1390"/>
      <c r="S9" s="159"/>
      <c r="T9" s="159"/>
      <c r="U9" s="159"/>
      <c r="V9" s="159"/>
    </row>
    <row r="10" spans="1:22" s="132" customFormat="1" ht="21" customHeight="1" x14ac:dyDescent="0.15">
      <c r="A10" s="402"/>
      <c r="B10" s="439" t="s">
        <v>419</v>
      </c>
      <c r="C10" s="397" t="s">
        <v>868</v>
      </c>
      <c r="D10" s="603"/>
      <c r="E10" s="602"/>
      <c r="F10" s="593"/>
      <c r="G10" s="602"/>
      <c r="H10" s="384">
        <v>137555</v>
      </c>
      <c r="I10" s="385"/>
      <c r="J10" s="384"/>
      <c r="K10" s="385"/>
      <c r="L10" s="384"/>
      <c r="M10" s="385"/>
      <c r="N10" s="384"/>
      <c r="O10" s="385"/>
      <c r="P10" s="384"/>
      <c r="Q10" s="385"/>
      <c r="R10" s="390">
        <f t="shared" ref="R10:R12" si="0">SUM(D10:Q10)</f>
        <v>137555</v>
      </c>
      <c r="S10" s="159"/>
      <c r="T10" s="159"/>
      <c r="U10" s="159"/>
      <c r="V10" s="159"/>
    </row>
    <row r="11" spans="1:22" s="885" customFormat="1" ht="21" customHeight="1" x14ac:dyDescent="0.2">
      <c r="A11" s="929"/>
      <c r="B11" s="439" t="s">
        <v>427</v>
      </c>
      <c r="C11" s="397" t="s">
        <v>926</v>
      </c>
      <c r="D11" s="877">
        <v>13950</v>
      </c>
      <c r="E11" s="384"/>
      <c r="F11" s="395">
        <v>3069</v>
      </c>
      <c r="G11" s="384"/>
      <c r="H11" s="395">
        <v>94346</v>
      </c>
      <c r="I11" s="384"/>
      <c r="J11" s="395"/>
      <c r="K11" s="917"/>
      <c r="L11" s="395"/>
      <c r="M11" s="385"/>
      <c r="N11" s="384"/>
      <c r="O11" s="384"/>
      <c r="P11" s="395"/>
      <c r="Q11" s="384"/>
      <c r="R11" s="390">
        <f t="shared" si="0"/>
        <v>111365</v>
      </c>
      <c r="S11" s="930"/>
      <c r="T11" s="930"/>
      <c r="U11" s="930"/>
      <c r="V11" s="930"/>
    </row>
    <row r="12" spans="1:22" s="132" customFormat="1" ht="21" customHeight="1" x14ac:dyDescent="0.2">
      <c r="A12" s="402"/>
      <c r="B12" s="439" t="s">
        <v>428</v>
      </c>
      <c r="C12" s="389" t="s">
        <v>714</v>
      </c>
      <c r="D12" s="918"/>
      <c r="E12" s="391"/>
      <c r="F12" s="392"/>
      <c r="G12" s="391"/>
      <c r="H12" s="919">
        <v>1969</v>
      </c>
      <c r="I12" s="133"/>
      <c r="J12" s="919"/>
      <c r="K12" s="920"/>
      <c r="L12" s="392"/>
      <c r="M12" s="921"/>
      <c r="N12" s="391"/>
      <c r="O12" s="391"/>
      <c r="P12" s="392"/>
      <c r="Q12" s="391"/>
      <c r="R12" s="390">
        <f t="shared" si="0"/>
        <v>1969</v>
      </c>
      <c r="S12" s="159"/>
      <c r="T12" s="159"/>
      <c r="U12" s="159"/>
      <c r="V12" s="159"/>
    </row>
    <row r="13" spans="1:22" s="132" customFormat="1" ht="24.75" customHeight="1" x14ac:dyDescent="0.2">
      <c r="A13" s="402"/>
      <c r="B13" s="439" t="s">
        <v>429</v>
      </c>
      <c r="C13" s="398" t="s">
        <v>927</v>
      </c>
      <c r="D13" s="878">
        <v>4645</v>
      </c>
      <c r="E13" s="391"/>
      <c r="F13" s="879">
        <v>1104</v>
      </c>
      <c r="G13" s="391"/>
      <c r="H13" s="879">
        <v>6441</v>
      </c>
      <c r="I13" s="391"/>
      <c r="J13" s="879"/>
      <c r="K13" s="920"/>
      <c r="L13" s="392"/>
      <c r="M13" s="921"/>
      <c r="N13" s="391"/>
      <c r="O13" s="391"/>
      <c r="P13" s="392"/>
      <c r="Q13" s="391"/>
      <c r="R13" s="390">
        <f>SUM(D13:Q13)</f>
        <v>12190</v>
      </c>
      <c r="S13" s="360"/>
      <c r="T13" s="361"/>
      <c r="U13" s="159"/>
      <c r="V13" s="159"/>
    </row>
    <row r="14" spans="1:22" s="132" customFormat="1" ht="15" customHeight="1" x14ac:dyDescent="0.2">
      <c r="A14" s="402"/>
      <c r="B14" s="439" t="s">
        <v>430</v>
      </c>
      <c r="C14" s="397" t="s">
        <v>822</v>
      </c>
      <c r="D14" s="877"/>
      <c r="E14" s="385"/>
      <c r="F14" s="384"/>
      <c r="G14" s="385"/>
      <c r="H14" s="384">
        <v>7670</v>
      </c>
      <c r="I14" s="385"/>
      <c r="J14" s="384"/>
      <c r="K14" s="385"/>
      <c r="L14" s="384"/>
      <c r="M14" s="385"/>
      <c r="N14" s="384"/>
      <c r="O14" s="385"/>
      <c r="P14" s="384"/>
      <c r="Q14" s="385"/>
      <c r="R14" s="491">
        <f t="shared" ref="R14" si="1">SUM(D14:Q14)</f>
        <v>7670</v>
      </c>
      <c r="S14" s="360"/>
      <c r="T14" s="361"/>
      <c r="U14" s="159"/>
      <c r="V14" s="159"/>
    </row>
    <row r="15" spans="1:22" s="132" customFormat="1" ht="20.25" customHeight="1" x14ac:dyDescent="0.2">
      <c r="A15" s="402"/>
      <c r="B15" s="439" t="s">
        <v>431</v>
      </c>
      <c r="C15" s="397" t="s">
        <v>831</v>
      </c>
      <c r="D15" s="877">
        <v>5145</v>
      </c>
      <c r="E15" s="385"/>
      <c r="F15" s="384">
        <v>1389</v>
      </c>
      <c r="G15" s="385"/>
      <c r="H15" s="384">
        <v>6553</v>
      </c>
      <c r="I15" s="384"/>
      <c r="J15" s="877"/>
      <c r="K15" s="385"/>
      <c r="L15" s="384"/>
      <c r="M15" s="385"/>
      <c r="N15" s="384"/>
      <c r="O15" s="385"/>
      <c r="P15" s="384"/>
      <c r="Q15" s="385"/>
      <c r="R15" s="491">
        <f t="shared" ref="R15:R16" si="2">SUM(D15:Q15)</f>
        <v>13087</v>
      </c>
      <c r="S15" s="360"/>
      <c r="T15" s="361"/>
      <c r="U15" s="159"/>
      <c r="V15" s="159"/>
    </row>
    <row r="16" spans="1:22" s="132" customFormat="1" ht="20.25" customHeight="1" x14ac:dyDescent="0.2">
      <c r="A16" s="402"/>
      <c r="B16" s="439" t="s">
        <v>432</v>
      </c>
      <c r="C16" s="397" t="s">
        <v>1028</v>
      </c>
      <c r="D16" s="877"/>
      <c r="E16" s="385"/>
      <c r="F16" s="384"/>
      <c r="G16" s="385"/>
      <c r="H16" s="384">
        <v>7274</v>
      </c>
      <c r="I16" s="384"/>
      <c r="J16" s="877"/>
      <c r="K16" s="385"/>
      <c r="L16" s="384"/>
      <c r="M16" s="385"/>
      <c r="N16" s="384"/>
      <c r="O16" s="385"/>
      <c r="P16" s="384"/>
      <c r="Q16" s="385"/>
      <c r="R16" s="491">
        <f t="shared" si="2"/>
        <v>7274</v>
      </c>
      <c r="S16" s="360"/>
      <c r="T16" s="361"/>
      <c r="U16" s="159"/>
      <c r="V16" s="159"/>
    </row>
    <row r="17" spans="1:22" s="153" customFormat="1" ht="13.5" customHeight="1" x14ac:dyDescent="0.2">
      <c r="A17" s="403"/>
      <c r="B17" s="439" t="s">
        <v>433</v>
      </c>
      <c r="C17" s="35" t="s">
        <v>843</v>
      </c>
      <c r="D17" s="918"/>
      <c r="E17" s="391"/>
      <c r="F17" s="392"/>
      <c r="G17" s="391"/>
      <c r="H17" s="919"/>
      <c r="I17" s="384"/>
      <c r="J17" s="923">
        <f>mc.pe.átad!E22</f>
        <v>1350</v>
      </c>
      <c r="K17" s="1066">
        <f>mc.pe.átad!F22</f>
        <v>30503</v>
      </c>
      <c r="L17" s="878">
        <f>mc.pe.átad!E58</f>
        <v>28006</v>
      </c>
      <c r="M17" s="922">
        <f>mc.pe.átad!F58</f>
        <v>138632</v>
      </c>
      <c r="N17" s="391"/>
      <c r="O17" s="391"/>
      <c r="P17" s="392"/>
      <c r="Q17" s="391"/>
      <c r="R17" s="390">
        <f t="shared" ref="R17:R56" si="3">SUM(D17:Q17)</f>
        <v>198491</v>
      </c>
      <c r="S17" s="58"/>
      <c r="T17" s="154"/>
      <c r="U17" s="154"/>
      <c r="V17" s="154"/>
    </row>
    <row r="18" spans="1:22" s="153" customFormat="1" ht="13.5" customHeight="1" x14ac:dyDescent="0.2">
      <c r="A18" s="403"/>
      <c r="B18" s="439" t="s">
        <v>434</v>
      </c>
      <c r="C18" s="389" t="s">
        <v>759</v>
      </c>
      <c r="D18" s="918"/>
      <c r="E18" s="391"/>
      <c r="F18" s="392"/>
      <c r="G18" s="391"/>
      <c r="H18" s="919"/>
      <c r="I18" s="384"/>
      <c r="J18" s="923"/>
      <c r="K18" s="921"/>
      <c r="L18" s="391"/>
      <c r="M18" s="921"/>
      <c r="N18" s="391"/>
      <c r="O18" s="391"/>
      <c r="P18" s="879">
        <f>'ellátottak önk.'!E19</f>
        <v>2300</v>
      </c>
      <c r="Q18" s="878"/>
      <c r="R18" s="390">
        <f t="shared" si="3"/>
        <v>2300</v>
      </c>
      <c r="S18" s="58"/>
      <c r="T18" s="154"/>
      <c r="U18" s="154"/>
      <c r="V18" s="154"/>
    </row>
    <row r="19" spans="1:22" s="153" customFormat="1" ht="13.5" customHeight="1" x14ac:dyDescent="0.2">
      <c r="A19" s="403"/>
      <c r="B19" s="439" t="s">
        <v>463</v>
      </c>
      <c r="C19" s="389" t="s">
        <v>834</v>
      </c>
      <c r="D19" s="918"/>
      <c r="E19" s="391"/>
      <c r="F19" s="392"/>
      <c r="G19" s="391"/>
      <c r="H19" s="919">
        <v>1886</v>
      </c>
      <c r="I19" s="384">
        <v>1691</v>
      </c>
      <c r="J19" s="923"/>
      <c r="K19" s="921"/>
      <c r="L19" s="391"/>
      <c r="M19" s="921"/>
      <c r="N19" s="391"/>
      <c r="O19" s="391"/>
      <c r="P19" s="879"/>
      <c r="Q19" s="878"/>
      <c r="R19" s="390">
        <f t="shared" si="3"/>
        <v>3577</v>
      </c>
      <c r="S19" s="58"/>
      <c r="T19" s="154"/>
      <c r="U19" s="154"/>
      <c r="V19" s="154"/>
    </row>
    <row r="20" spans="1:22" s="153" customFormat="1" ht="13.5" customHeight="1" x14ac:dyDescent="0.2">
      <c r="A20" s="403"/>
      <c r="B20" s="439" t="s">
        <v>464</v>
      </c>
      <c r="C20" s="389" t="s">
        <v>720</v>
      </c>
      <c r="D20" s="918"/>
      <c r="E20" s="391"/>
      <c r="F20" s="392"/>
      <c r="G20" s="391"/>
      <c r="H20" s="919"/>
      <c r="I20" s="384"/>
      <c r="J20" s="923"/>
      <c r="K20" s="921"/>
      <c r="L20" s="391"/>
      <c r="M20" s="921"/>
      <c r="N20" s="391"/>
      <c r="O20" s="391"/>
      <c r="P20" s="392"/>
      <c r="Q20" s="878">
        <f>'ellátottak önk.'!F27</f>
        <v>4200</v>
      </c>
      <c r="R20" s="390">
        <f t="shared" si="3"/>
        <v>4200</v>
      </c>
      <c r="S20" s="58"/>
      <c r="T20" s="154"/>
      <c r="U20" s="154"/>
      <c r="V20" s="154"/>
    </row>
    <row r="21" spans="1:22" s="153" customFormat="1" ht="13.5" customHeight="1" x14ac:dyDescent="0.2">
      <c r="A21" s="403"/>
      <c r="B21" s="439" t="s">
        <v>465</v>
      </c>
      <c r="C21" s="389" t="s">
        <v>758</v>
      </c>
      <c r="D21" s="918"/>
      <c r="E21" s="391"/>
      <c r="F21" s="392"/>
      <c r="G21" s="391"/>
      <c r="H21" s="919"/>
      <c r="I21" s="384"/>
      <c r="J21" s="923"/>
      <c r="K21" s="921"/>
      <c r="L21" s="391"/>
      <c r="M21" s="921"/>
      <c r="N21" s="391"/>
      <c r="O21" s="391"/>
      <c r="P21" s="392"/>
      <c r="Q21" s="878">
        <f>'ellátottak önk.'!F18</f>
        <v>3609</v>
      </c>
      <c r="R21" s="390">
        <f t="shared" si="3"/>
        <v>3609</v>
      </c>
      <c r="S21" s="58"/>
      <c r="T21" s="154"/>
      <c r="U21" s="154"/>
      <c r="V21" s="154"/>
    </row>
    <row r="22" spans="1:22" s="153" customFormat="1" ht="13.5" customHeight="1" x14ac:dyDescent="0.2">
      <c r="A22" s="403"/>
      <c r="B22" s="439" t="s">
        <v>466</v>
      </c>
      <c r="C22" s="389" t="s">
        <v>835</v>
      </c>
      <c r="D22" s="918"/>
      <c r="E22" s="391"/>
      <c r="F22" s="392"/>
      <c r="G22" s="391"/>
      <c r="H22" s="919"/>
      <c r="I22" s="384"/>
      <c r="J22" s="923"/>
      <c r="K22" s="921"/>
      <c r="L22" s="391"/>
      <c r="M22" s="921"/>
      <c r="N22" s="391"/>
      <c r="O22" s="391"/>
      <c r="P22" s="392"/>
      <c r="Q22" s="878">
        <f>'ellátottak önk.'!F22</f>
        <v>1100</v>
      </c>
      <c r="R22" s="390">
        <f t="shared" si="3"/>
        <v>1100</v>
      </c>
      <c r="S22" s="58"/>
      <c r="T22" s="154"/>
      <c r="U22" s="154"/>
      <c r="V22" s="154"/>
    </row>
    <row r="23" spans="1:22" s="153" customFormat="1" ht="13.5" customHeight="1" x14ac:dyDescent="0.2">
      <c r="A23" s="403"/>
      <c r="B23" s="439" t="s">
        <v>467</v>
      </c>
      <c r="C23" s="389" t="s">
        <v>754</v>
      </c>
      <c r="D23" s="918"/>
      <c r="E23" s="391"/>
      <c r="F23" s="392"/>
      <c r="G23" s="391"/>
      <c r="H23" s="919"/>
      <c r="I23" s="384"/>
      <c r="J23" s="923"/>
      <c r="K23" s="921"/>
      <c r="L23" s="391"/>
      <c r="M23" s="921"/>
      <c r="N23" s="391"/>
      <c r="O23" s="391"/>
      <c r="P23" s="392"/>
      <c r="Q23" s="878">
        <f>'ellátottak önk.'!F15</f>
        <v>600</v>
      </c>
      <c r="R23" s="390">
        <f t="shared" si="3"/>
        <v>600</v>
      </c>
      <c r="S23" s="58"/>
      <c r="T23" s="154"/>
      <c r="U23" s="154"/>
      <c r="V23" s="154"/>
    </row>
    <row r="24" spans="1:22" s="153" customFormat="1" ht="13.5" customHeight="1" x14ac:dyDescent="0.2">
      <c r="A24" s="403"/>
      <c r="B24" s="439" t="s">
        <v>468</v>
      </c>
      <c r="C24" s="389" t="s">
        <v>836</v>
      </c>
      <c r="D24" s="918"/>
      <c r="E24" s="391"/>
      <c r="F24" s="392"/>
      <c r="G24" s="391"/>
      <c r="H24" s="919"/>
      <c r="I24" s="384"/>
      <c r="J24" s="923"/>
      <c r="K24" s="921"/>
      <c r="L24" s="391"/>
      <c r="M24" s="921"/>
      <c r="N24" s="391"/>
      <c r="O24" s="391"/>
      <c r="P24" s="392"/>
      <c r="Q24" s="878">
        <f>'ellátottak önk.'!F21</f>
        <v>1800</v>
      </c>
      <c r="R24" s="390">
        <f t="shared" si="3"/>
        <v>1800</v>
      </c>
      <c r="S24" s="58"/>
      <c r="T24" s="154"/>
      <c r="U24" s="154"/>
      <c r="V24" s="154"/>
    </row>
    <row r="25" spans="1:22" s="153" customFormat="1" ht="16.5" customHeight="1" x14ac:dyDescent="0.2">
      <c r="A25" s="403"/>
      <c r="B25" s="439" t="s">
        <v>469</v>
      </c>
      <c r="C25" s="389" t="s">
        <v>756</v>
      </c>
      <c r="D25" s="918"/>
      <c r="E25" s="391"/>
      <c r="F25" s="392"/>
      <c r="G25" s="391"/>
      <c r="H25" s="919"/>
      <c r="I25" s="384"/>
      <c r="J25" s="923"/>
      <c r="K25" s="921"/>
      <c r="L25" s="391"/>
      <c r="M25" s="921"/>
      <c r="N25" s="391"/>
      <c r="O25" s="391"/>
      <c r="P25" s="392"/>
      <c r="Q25" s="878">
        <f>'ellátottak önk.'!F16</f>
        <v>800</v>
      </c>
      <c r="R25" s="390">
        <f t="shared" ref="R25:R29" si="4">SUM(D25:Q25)</f>
        <v>800</v>
      </c>
      <c r="S25" s="154"/>
      <c r="T25" s="154"/>
      <c r="U25" s="154"/>
      <c r="V25" s="154"/>
    </row>
    <row r="26" spans="1:22" s="153" customFormat="1" ht="15.75" customHeight="1" x14ac:dyDescent="0.2">
      <c r="A26" s="403"/>
      <c r="B26" s="439" t="s">
        <v>470</v>
      </c>
      <c r="C26" s="389" t="s">
        <v>757</v>
      </c>
      <c r="D26" s="918"/>
      <c r="E26" s="391"/>
      <c r="F26" s="392"/>
      <c r="G26" s="391"/>
      <c r="H26" s="919"/>
      <c r="I26" s="384"/>
      <c r="J26" s="923"/>
      <c r="K26" s="921"/>
      <c r="L26" s="391"/>
      <c r="M26" s="921"/>
      <c r="N26" s="391"/>
      <c r="O26" s="391"/>
      <c r="P26" s="392"/>
      <c r="Q26" s="878">
        <v>800</v>
      </c>
      <c r="R26" s="390">
        <f t="shared" si="4"/>
        <v>800</v>
      </c>
      <c r="S26" s="154"/>
      <c r="T26" s="154"/>
      <c r="U26" s="154"/>
      <c r="V26" s="154"/>
    </row>
    <row r="27" spans="1:22" s="153" customFormat="1" ht="13.5" customHeight="1" x14ac:dyDescent="0.2">
      <c r="A27" s="403"/>
      <c r="B27" s="439" t="s">
        <v>471</v>
      </c>
      <c r="C27" s="389" t="s">
        <v>760</v>
      </c>
      <c r="D27" s="918"/>
      <c r="E27" s="391"/>
      <c r="F27" s="392"/>
      <c r="G27" s="391"/>
      <c r="H27" s="919">
        <v>251</v>
      </c>
      <c r="I27" s="384"/>
      <c r="J27" s="923"/>
      <c r="K27" s="921"/>
      <c r="L27" s="391"/>
      <c r="M27" s="921"/>
      <c r="N27" s="391"/>
      <c r="O27" s="391"/>
      <c r="P27" s="879"/>
      <c r="Q27" s="878">
        <f>'ellátottak önk.'!F20</f>
        <v>0</v>
      </c>
      <c r="R27" s="390">
        <f t="shared" si="4"/>
        <v>251</v>
      </c>
      <c r="S27" s="154"/>
      <c r="T27" s="154"/>
      <c r="U27" s="154"/>
      <c r="V27" s="154"/>
    </row>
    <row r="28" spans="1:22" s="153" customFormat="1" ht="13.5" customHeight="1" x14ac:dyDescent="0.2">
      <c r="A28" s="403"/>
      <c r="B28" s="439" t="s">
        <v>472</v>
      </c>
      <c r="C28" s="389" t="s">
        <v>755</v>
      </c>
      <c r="D28" s="918"/>
      <c r="E28" s="391"/>
      <c r="F28" s="392"/>
      <c r="G28" s="391"/>
      <c r="H28" s="919"/>
      <c r="I28" s="384"/>
      <c r="J28" s="923"/>
      <c r="K28" s="921"/>
      <c r="L28" s="391"/>
      <c r="M28" s="921"/>
      <c r="N28" s="391"/>
      <c r="O28" s="391"/>
      <c r="P28" s="392"/>
      <c r="Q28" s="878">
        <f>'ellátottak önk.'!F13</f>
        <v>500</v>
      </c>
      <c r="R28" s="390">
        <f t="shared" si="4"/>
        <v>500</v>
      </c>
      <c r="S28" s="154"/>
      <c r="T28" s="154"/>
      <c r="U28" s="154"/>
      <c r="V28" s="154"/>
    </row>
    <row r="29" spans="1:22" s="153" customFormat="1" ht="13.5" customHeight="1" x14ac:dyDescent="0.2">
      <c r="A29" s="403"/>
      <c r="B29" s="439" t="s">
        <v>473</v>
      </c>
      <c r="C29" s="389" t="s">
        <v>829</v>
      </c>
      <c r="D29" s="918"/>
      <c r="E29" s="391"/>
      <c r="F29" s="392"/>
      <c r="G29" s="391"/>
      <c r="H29" s="919"/>
      <c r="I29" s="384"/>
      <c r="J29" s="923"/>
      <c r="K29" s="921"/>
      <c r="L29" s="391"/>
      <c r="M29" s="921"/>
      <c r="N29" s="391"/>
      <c r="O29" s="391"/>
      <c r="P29" s="879"/>
      <c r="Q29" s="878">
        <f>'ellátottak önk.'!F23</f>
        <v>600</v>
      </c>
      <c r="R29" s="390">
        <f t="shared" si="4"/>
        <v>600</v>
      </c>
      <c r="S29" s="154"/>
      <c r="T29" s="154"/>
      <c r="U29" s="154"/>
      <c r="V29" s="154"/>
    </row>
    <row r="30" spans="1:22" s="153" customFormat="1" ht="15" customHeight="1" x14ac:dyDescent="0.2">
      <c r="A30" s="403"/>
      <c r="B30" s="439" t="s">
        <v>474</v>
      </c>
      <c r="C30" s="35" t="s">
        <v>721</v>
      </c>
      <c r="D30" s="270"/>
      <c r="E30" s="133"/>
      <c r="F30" s="269"/>
      <c r="G30" s="133"/>
      <c r="H30" s="269">
        <v>6431</v>
      </c>
      <c r="I30" s="133">
        <v>7330</v>
      </c>
      <c r="J30" s="270"/>
      <c r="K30" s="253"/>
      <c r="L30" s="133"/>
      <c r="M30" s="253"/>
      <c r="N30" s="133"/>
      <c r="O30" s="133"/>
      <c r="P30" s="269"/>
      <c r="Q30" s="133"/>
      <c r="R30" s="393">
        <f>SUM(D30:Q30)</f>
        <v>13761</v>
      </c>
      <c r="S30" s="154"/>
      <c r="T30" s="154"/>
      <c r="U30" s="154"/>
      <c r="V30" s="154"/>
    </row>
    <row r="31" spans="1:22" s="153" customFormat="1" ht="15" customHeight="1" x14ac:dyDescent="0.2">
      <c r="A31" s="403"/>
      <c r="B31" s="439" t="s">
        <v>475</v>
      </c>
      <c r="C31" s="35" t="s">
        <v>837</v>
      </c>
      <c r="D31" s="270"/>
      <c r="E31" s="133"/>
      <c r="F31" s="269"/>
      <c r="G31" s="133"/>
      <c r="H31" s="269">
        <v>288</v>
      </c>
      <c r="I31" s="133">
        <v>13763</v>
      </c>
      <c r="J31" s="270"/>
      <c r="K31" s="253"/>
      <c r="L31" s="133"/>
      <c r="M31" s="253"/>
      <c r="N31" s="133"/>
      <c r="O31" s="133"/>
      <c r="P31" s="269"/>
      <c r="Q31" s="133"/>
      <c r="R31" s="393">
        <f t="shared" si="3"/>
        <v>14051</v>
      </c>
      <c r="S31" s="154"/>
      <c r="T31" s="154"/>
      <c r="U31" s="154"/>
      <c r="V31" s="154"/>
    </row>
    <row r="32" spans="1:22" s="153" customFormat="1" ht="15" customHeight="1" x14ac:dyDescent="0.2">
      <c r="A32" s="403"/>
      <c r="B32" s="439" t="s">
        <v>476</v>
      </c>
      <c r="C32" s="35" t="s">
        <v>838</v>
      </c>
      <c r="D32" s="270">
        <v>34233</v>
      </c>
      <c r="E32" s="133"/>
      <c r="F32" s="269">
        <v>10704</v>
      </c>
      <c r="G32" s="133"/>
      <c r="H32" s="269">
        <v>1220</v>
      </c>
      <c r="I32" s="133"/>
      <c r="J32" s="270"/>
      <c r="K32" s="253"/>
      <c r="L32" s="133"/>
      <c r="M32" s="253"/>
      <c r="N32" s="133"/>
      <c r="O32" s="133"/>
      <c r="P32" s="269"/>
      <c r="Q32" s="133"/>
      <c r="R32" s="393">
        <f>SUM(D32:Q32)</f>
        <v>46157</v>
      </c>
      <c r="S32" s="58"/>
      <c r="T32" s="154"/>
      <c r="U32" s="154"/>
      <c r="V32" s="154"/>
    </row>
    <row r="33" spans="1:22" s="153" customFormat="1" ht="15" customHeight="1" x14ac:dyDescent="0.2">
      <c r="A33" s="403"/>
      <c r="B33" s="439" t="s">
        <v>477</v>
      </c>
      <c r="C33" s="35" t="s">
        <v>715</v>
      </c>
      <c r="D33" s="270"/>
      <c r="E33" s="133">
        <v>900</v>
      </c>
      <c r="F33" s="269"/>
      <c r="G33" s="133">
        <v>540</v>
      </c>
      <c r="H33" s="269"/>
      <c r="I33" s="133">
        <v>3621</v>
      </c>
      <c r="J33" s="270"/>
      <c r="K33" s="253"/>
      <c r="L33" s="133"/>
      <c r="M33" s="253"/>
      <c r="N33" s="133"/>
      <c r="O33" s="133"/>
      <c r="P33" s="269"/>
      <c r="Q33" s="133"/>
      <c r="R33" s="393">
        <f t="shared" ref="R33:R37" si="5">SUM(D33:Q33)</f>
        <v>5061</v>
      </c>
      <c r="S33" s="58"/>
      <c r="T33" s="154"/>
      <c r="U33" s="154"/>
      <c r="V33" s="154"/>
    </row>
    <row r="34" spans="1:22" s="153" customFormat="1" ht="15" customHeight="1" x14ac:dyDescent="0.2">
      <c r="A34" s="403"/>
      <c r="B34" s="439" t="s">
        <v>478</v>
      </c>
      <c r="C34" s="35" t="s">
        <v>842</v>
      </c>
      <c r="D34" s="270"/>
      <c r="E34" s="133">
        <v>8039</v>
      </c>
      <c r="F34" s="269"/>
      <c r="G34" s="133">
        <v>5640</v>
      </c>
      <c r="H34" s="269"/>
      <c r="I34" s="133">
        <v>3999</v>
      </c>
      <c r="J34" s="270"/>
      <c r="K34" s="253"/>
      <c r="L34" s="133"/>
      <c r="M34" s="253"/>
      <c r="N34" s="133"/>
      <c r="O34" s="133"/>
      <c r="P34" s="269"/>
      <c r="Q34" s="133"/>
      <c r="R34" s="393">
        <f t="shared" si="5"/>
        <v>17678</v>
      </c>
      <c r="S34" s="58"/>
      <c r="T34" s="154"/>
      <c r="U34" s="154"/>
      <c r="V34" s="154"/>
    </row>
    <row r="35" spans="1:22" s="153" customFormat="1" ht="15" customHeight="1" x14ac:dyDescent="0.2">
      <c r="A35" s="403"/>
      <c r="B35" s="439" t="s">
        <v>487</v>
      </c>
      <c r="C35" s="35" t="s">
        <v>840</v>
      </c>
      <c r="D35" s="270"/>
      <c r="E35" s="133"/>
      <c r="F35" s="269"/>
      <c r="G35" s="133"/>
      <c r="H35" s="269"/>
      <c r="I35" s="133"/>
      <c r="J35" s="270"/>
      <c r="K35" s="253"/>
      <c r="L35" s="133"/>
      <c r="M35" s="253"/>
      <c r="N35" s="133"/>
      <c r="O35" s="133"/>
      <c r="P35" s="269"/>
      <c r="Q35" s="133"/>
      <c r="R35" s="393">
        <f t="shared" si="5"/>
        <v>0</v>
      </c>
      <c r="S35" s="875"/>
      <c r="T35" s="154"/>
      <c r="U35" s="154"/>
      <c r="V35" s="154"/>
    </row>
    <row r="36" spans="1:22" s="153" customFormat="1" ht="15" customHeight="1" x14ac:dyDescent="0.2">
      <c r="A36" s="403"/>
      <c r="B36" s="439" t="s">
        <v>488</v>
      </c>
      <c r="C36" s="35" t="s">
        <v>716</v>
      </c>
      <c r="D36" s="270"/>
      <c r="E36" s="133"/>
      <c r="F36" s="269"/>
      <c r="G36" s="133"/>
      <c r="H36" s="269"/>
      <c r="I36" s="133">
        <v>15928</v>
      </c>
      <c r="J36" s="270"/>
      <c r="K36" s="253"/>
      <c r="L36" s="133"/>
      <c r="M36" s="253"/>
      <c r="N36" s="133"/>
      <c r="O36" s="133"/>
      <c r="P36" s="269"/>
      <c r="Q36" s="133"/>
      <c r="R36" s="393">
        <f t="shared" si="5"/>
        <v>15928</v>
      </c>
      <c r="S36" s="58"/>
      <c r="T36" s="154"/>
      <c r="U36" s="154"/>
      <c r="V36" s="154"/>
    </row>
    <row r="37" spans="1:22" s="153" customFormat="1" ht="15" customHeight="1" x14ac:dyDescent="0.2">
      <c r="A37" s="403"/>
      <c r="B37" s="439" t="s">
        <v>489</v>
      </c>
      <c r="C37" s="35" t="s">
        <v>832</v>
      </c>
      <c r="D37" s="270"/>
      <c r="E37" s="133"/>
      <c r="F37" s="269"/>
      <c r="G37" s="133"/>
      <c r="H37" s="269"/>
      <c r="I37" s="133"/>
      <c r="J37" s="270"/>
      <c r="K37" s="253"/>
      <c r="L37" s="133"/>
      <c r="M37" s="253"/>
      <c r="N37" s="133"/>
      <c r="O37" s="133"/>
      <c r="P37" s="269"/>
      <c r="Q37" s="133"/>
      <c r="R37" s="393">
        <f t="shared" si="5"/>
        <v>0</v>
      </c>
      <c r="S37" s="58"/>
      <c r="T37" s="154"/>
      <c r="U37" s="154"/>
      <c r="V37" s="154"/>
    </row>
    <row r="38" spans="1:22" s="153" customFormat="1" ht="15" customHeight="1" x14ac:dyDescent="0.2">
      <c r="A38" s="403"/>
      <c r="B38" s="439" t="s">
        <v>490</v>
      </c>
      <c r="C38" s="35" t="s">
        <v>839</v>
      </c>
      <c r="D38" s="270"/>
      <c r="E38" s="133"/>
      <c r="F38" s="269"/>
      <c r="G38" s="133"/>
      <c r="H38" s="269">
        <v>3361</v>
      </c>
      <c r="I38" s="133"/>
      <c r="J38" s="270"/>
      <c r="K38" s="253"/>
      <c r="L38" s="133"/>
      <c r="M38" s="253"/>
      <c r="N38" s="133"/>
      <c r="O38" s="133"/>
      <c r="P38" s="269"/>
      <c r="Q38" s="133"/>
      <c r="R38" s="393">
        <f t="shared" si="3"/>
        <v>3361</v>
      </c>
      <c r="S38" s="154"/>
      <c r="T38" s="276"/>
      <c r="U38" s="154"/>
      <c r="V38" s="154"/>
    </row>
    <row r="39" spans="1:22" s="153" customFormat="1" ht="15" customHeight="1" x14ac:dyDescent="0.2">
      <c r="A39" s="403"/>
      <c r="B39" s="439" t="s">
        <v>491</v>
      </c>
      <c r="C39" s="389" t="s">
        <v>717</v>
      </c>
      <c r="D39" s="923">
        <v>3870</v>
      </c>
      <c r="E39" s="924"/>
      <c r="F39" s="919">
        <v>635</v>
      </c>
      <c r="G39" s="384"/>
      <c r="H39" s="919">
        <v>39327</v>
      </c>
      <c r="I39" s="924"/>
      <c r="J39" s="923"/>
      <c r="K39" s="921"/>
      <c r="L39" s="391"/>
      <c r="M39" s="921"/>
      <c r="N39" s="391"/>
      <c r="O39" s="391"/>
      <c r="P39" s="392"/>
      <c r="Q39" s="391"/>
      <c r="R39" s="393">
        <f t="shared" si="3"/>
        <v>43832</v>
      </c>
      <c r="S39" s="875"/>
      <c r="T39" s="276"/>
      <c r="U39" s="154"/>
      <c r="V39" s="154"/>
    </row>
    <row r="40" spans="1:22" s="153" customFormat="1" ht="15" customHeight="1" x14ac:dyDescent="0.2">
      <c r="A40" s="403"/>
      <c r="B40" s="439" t="s">
        <v>492</v>
      </c>
      <c r="C40" s="438" t="s">
        <v>718</v>
      </c>
      <c r="D40" s="918"/>
      <c r="E40" s="391"/>
      <c r="F40" s="392"/>
      <c r="G40" s="391"/>
      <c r="H40" s="919"/>
      <c r="I40" s="384">
        <v>4500</v>
      </c>
      <c r="J40" s="923"/>
      <c r="K40" s="921"/>
      <c r="L40" s="391"/>
      <c r="M40" s="921"/>
      <c r="N40" s="391"/>
      <c r="O40" s="391"/>
      <c r="P40" s="392"/>
      <c r="Q40" s="391"/>
      <c r="R40" s="390">
        <f t="shared" ref="R40:R41" si="6">SUM(D40:Q40)</f>
        <v>4500</v>
      </c>
      <c r="S40" s="154"/>
      <c r="T40" s="276"/>
      <c r="U40" s="154"/>
      <c r="V40" s="154"/>
    </row>
    <row r="41" spans="1:22" s="153" customFormat="1" ht="15" customHeight="1" x14ac:dyDescent="0.2">
      <c r="A41" s="403"/>
      <c r="B41" s="439" t="s">
        <v>493</v>
      </c>
      <c r="C41" s="397" t="s">
        <v>722</v>
      </c>
      <c r="D41" s="877"/>
      <c r="E41" s="385"/>
      <c r="F41" s="384"/>
      <c r="G41" s="385"/>
      <c r="H41" s="384"/>
      <c r="I41" s="384">
        <v>2536</v>
      </c>
      <c r="J41" s="877"/>
      <c r="K41" s="385"/>
      <c r="L41" s="384"/>
      <c r="M41" s="385"/>
      <c r="N41" s="384"/>
      <c r="O41" s="385"/>
      <c r="P41" s="384"/>
      <c r="Q41" s="385"/>
      <c r="R41" s="390">
        <f t="shared" si="6"/>
        <v>2536</v>
      </c>
      <c r="S41" s="154"/>
      <c r="T41" s="276"/>
      <c r="U41" s="154"/>
      <c r="V41" s="154"/>
    </row>
    <row r="42" spans="1:22" s="153" customFormat="1" ht="15" customHeight="1" x14ac:dyDescent="0.2">
      <c r="A42" s="403"/>
      <c r="B42" s="439" t="s">
        <v>494</v>
      </c>
      <c r="C42" s="35" t="s">
        <v>841</v>
      </c>
      <c r="D42" s="270"/>
      <c r="E42" s="253"/>
      <c r="F42" s="133"/>
      <c r="G42" s="133"/>
      <c r="H42" s="269">
        <f>20530-5939</f>
        <v>14591</v>
      </c>
      <c r="I42" s="133"/>
      <c r="J42" s="270"/>
      <c r="K42" s="253"/>
      <c r="L42" s="133"/>
      <c r="M42" s="253"/>
      <c r="N42" s="133"/>
      <c r="O42" s="133"/>
      <c r="P42" s="269"/>
      <c r="Q42" s="133"/>
      <c r="R42" s="393">
        <f t="shared" ref="R42:R45" si="7">SUM(D42:Q42)</f>
        <v>14591</v>
      </c>
      <c r="S42" s="291"/>
      <c r="T42" s="154"/>
      <c r="U42" s="154"/>
      <c r="V42" s="154"/>
    </row>
    <row r="43" spans="1:22" s="153" customFormat="1" ht="15" customHeight="1" x14ac:dyDescent="0.2">
      <c r="A43" s="403"/>
      <c r="B43" s="439" t="s">
        <v>495</v>
      </c>
      <c r="C43" s="35" t="s">
        <v>833</v>
      </c>
      <c r="D43" s="270"/>
      <c r="E43" s="133"/>
      <c r="F43" s="269"/>
      <c r="G43" s="133"/>
      <c r="H43" s="269">
        <v>78265</v>
      </c>
      <c r="I43" s="133">
        <v>6648</v>
      </c>
      <c r="J43" s="270"/>
      <c r="K43" s="253"/>
      <c r="L43" s="133"/>
      <c r="M43" s="253"/>
      <c r="N43" s="133"/>
      <c r="O43" s="133"/>
      <c r="P43" s="269"/>
      <c r="Q43" s="133"/>
      <c r="R43" s="393">
        <f t="shared" si="7"/>
        <v>84913</v>
      </c>
      <c r="S43" s="59"/>
      <c r="T43" s="154"/>
      <c r="U43" s="154"/>
      <c r="V43" s="154"/>
    </row>
    <row r="44" spans="1:22" s="153" customFormat="1" ht="24" customHeight="1" x14ac:dyDescent="0.2">
      <c r="A44" s="403"/>
      <c r="B44" s="439" t="s">
        <v>544</v>
      </c>
      <c r="C44" s="389" t="s">
        <v>741</v>
      </c>
      <c r="D44" s="925"/>
      <c r="E44" s="926"/>
      <c r="F44" s="927"/>
      <c r="G44" s="926"/>
      <c r="H44" s="927">
        <v>5000</v>
      </c>
      <c r="I44" s="926"/>
      <c r="J44" s="925"/>
      <c r="K44" s="928"/>
      <c r="L44" s="926"/>
      <c r="M44" s="928"/>
      <c r="N44" s="926"/>
      <c r="O44" s="926"/>
      <c r="P44" s="927"/>
      <c r="Q44" s="926"/>
      <c r="R44" s="467">
        <f t="shared" si="7"/>
        <v>5000</v>
      </c>
      <c r="S44" s="59"/>
      <c r="T44" s="154"/>
      <c r="U44" s="154"/>
      <c r="V44" s="154"/>
    </row>
    <row r="45" spans="1:22" s="153" customFormat="1" ht="24" customHeight="1" x14ac:dyDescent="0.2">
      <c r="A45" s="403"/>
      <c r="B45" s="439" t="s">
        <v>545</v>
      </c>
      <c r="C45" s="394" t="s">
        <v>791</v>
      </c>
      <c r="D45" s="877"/>
      <c r="E45" s="384"/>
      <c r="F45" s="395"/>
      <c r="G45" s="384"/>
      <c r="H45" s="395">
        <v>5000</v>
      </c>
      <c r="I45" s="384"/>
      <c r="J45" s="877"/>
      <c r="K45" s="385"/>
      <c r="L45" s="384"/>
      <c r="M45" s="385"/>
      <c r="N45" s="384"/>
      <c r="O45" s="384"/>
      <c r="P45" s="395"/>
      <c r="Q45" s="384"/>
      <c r="R45" s="390">
        <f t="shared" si="7"/>
        <v>5000</v>
      </c>
      <c r="S45" s="291"/>
      <c r="T45" s="154"/>
      <c r="U45" s="154"/>
      <c r="V45" s="154"/>
    </row>
    <row r="46" spans="1:22" s="153" customFormat="1" ht="17.25" customHeight="1" x14ac:dyDescent="0.2">
      <c r="A46" s="403"/>
      <c r="B46" s="439" t="s">
        <v>546</v>
      </c>
      <c r="C46" s="394" t="s">
        <v>719</v>
      </c>
      <c r="D46" s="270"/>
      <c r="E46" s="384">
        <v>1844</v>
      </c>
      <c r="F46" s="395"/>
      <c r="G46" s="384">
        <v>389</v>
      </c>
      <c r="H46" s="395">
        <v>350</v>
      </c>
      <c r="I46" s="384"/>
      <c r="J46" s="877"/>
      <c r="K46" s="385"/>
      <c r="L46" s="384"/>
      <c r="M46" s="385"/>
      <c r="N46" s="384"/>
      <c r="O46" s="384"/>
      <c r="P46" s="395"/>
      <c r="Q46" s="384"/>
      <c r="R46" s="390">
        <f t="shared" ref="R46:R48" si="8">SUM(D46:Q46)</f>
        <v>2583</v>
      </c>
      <c r="S46" s="291"/>
      <c r="T46" s="154"/>
      <c r="U46" s="154"/>
      <c r="V46" s="154"/>
    </row>
    <row r="47" spans="1:22" s="153" customFormat="1" ht="17.25" customHeight="1" x14ac:dyDescent="0.2">
      <c r="A47" s="403"/>
      <c r="B47" s="439" t="s">
        <v>547</v>
      </c>
      <c r="C47" s="389" t="s">
        <v>830</v>
      </c>
      <c r="D47" s="918"/>
      <c r="E47" s="391"/>
      <c r="F47" s="392"/>
      <c r="G47" s="391"/>
      <c r="H47" s="919"/>
      <c r="I47" s="384">
        <v>400</v>
      </c>
      <c r="J47" s="923"/>
      <c r="K47" s="921"/>
      <c r="L47" s="391"/>
      <c r="M47" s="921"/>
      <c r="N47" s="391"/>
      <c r="O47" s="391"/>
      <c r="P47" s="879"/>
      <c r="Q47" s="878"/>
      <c r="R47" s="390">
        <f t="shared" si="8"/>
        <v>400</v>
      </c>
      <c r="S47" s="291"/>
      <c r="T47" s="154"/>
      <c r="U47" s="154"/>
      <c r="V47" s="154"/>
    </row>
    <row r="48" spans="1:22" s="153" customFormat="1" ht="15" customHeight="1" x14ac:dyDescent="0.2">
      <c r="A48" s="403"/>
      <c r="B48" s="439" t="s">
        <v>103</v>
      </c>
      <c r="C48" s="35" t="s">
        <v>740</v>
      </c>
      <c r="D48" s="270"/>
      <c r="E48" s="133"/>
      <c r="F48" s="269"/>
      <c r="G48" s="133"/>
      <c r="H48" s="269">
        <v>634</v>
      </c>
      <c r="I48" s="133">
        <v>34843</v>
      </c>
      <c r="J48" s="270"/>
      <c r="K48" s="253"/>
      <c r="L48" s="133"/>
      <c r="M48" s="253"/>
      <c r="N48" s="133"/>
      <c r="O48" s="133"/>
      <c r="P48" s="269"/>
      <c r="Q48" s="133"/>
      <c r="R48" s="393">
        <f t="shared" si="8"/>
        <v>35477</v>
      </c>
      <c r="S48" s="59"/>
      <c r="T48" s="154"/>
      <c r="U48" s="154"/>
      <c r="V48" s="154"/>
    </row>
    <row r="49" spans="1:22" s="153" customFormat="1" ht="14.25" customHeight="1" x14ac:dyDescent="0.2">
      <c r="A49" s="403"/>
      <c r="B49" s="439" t="s">
        <v>572</v>
      </c>
      <c r="C49" s="397" t="s">
        <v>1144</v>
      </c>
      <c r="D49" s="877"/>
      <c r="E49" s="385">
        <v>10137</v>
      </c>
      <c r="F49" s="384"/>
      <c r="G49" s="385">
        <v>2051</v>
      </c>
      <c r="H49" s="384">
        <v>43408</v>
      </c>
      <c r="I49" s="384">
        <v>46648</v>
      </c>
      <c r="J49" s="877"/>
      <c r="K49" s="385"/>
      <c r="L49" s="384"/>
      <c r="M49" s="385"/>
      <c r="N49" s="384"/>
      <c r="O49" s="385"/>
      <c r="P49" s="384"/>
      <c r="Q49" s="385"/>
      <c r="R49" s="390">
        <f t="shared" si="3"/>
        <v>102244</v>
      </c>
      <c r="S49" s="876"/>
      <c r="T49" s="154"/>
      <c r="U49" s="154"/>
      <c r="V49" s="154"/>
    </row>
    <row r="50" spans="1:22" s="153" customFormat="1" ht="12.75" customHeight="1" x14ac:dyDescent="0.2">
      <c r="A50" s="403"/>
      <c r="B50" s="439" t="s">
        <v>573</v>
      </c>
      <c r="C50" s="397" t="s">
        <v>929</v>
      </c>
      <c r="D50" s="877"/>
      <c r="E50" s="385"/>
      <c r="F50" s="384"/>
      <c r="G50" s="385"/>
      <c r="H50" s="384">
        <v>500</v>
      </c>
      <c r="I50" s="384"/>
      <c r="J50" s="877"/>
      <c r="K50" s="385"/>
      <c r="L50" s="384"/>
      <c r="M50" s="385"/>
      <c r="N50" s="384"/>
      <c r="O50" s="385"/>
      <c r="P50" s="384"/>
      <c r="Q50" s="385"/>
      <c r="R50" s="390">
        <f t="shared" si="3"/>
        <v>500</v>
      </c>
      <c r="S50" s="58"/>
      <c r="T50" s="154"/>
      <c r="U50" s="154"/>
      <c r="V50" s="154"/>
    </row>
    <row r="51" spans="1:22" s="153" customFormat="1" ht="12.75" customHeight="1" x14ac:dyDescent="0.2">
      <c r="A51" s="403"/>
      <c r="B51" s="439" t="s">
        <v>106</v>
      </c>
      <c r="C51" s="397" t="s">
        <v>925</v>
      </c>
      <c r="D51" s="877">
        <v>4724</v>
      </c>
      <c r="E51" s="385"/>
      <c r="F51" s="384"/>
      <c r="G51" s="385"/>
      <c r="H51" s="384">
        <v>11786</v>
      </c>
      <c r="I51" s="384"/>
      <c r="J51" s="877"/>
      <c r="K51" s="385"/>
      <c r="L51" s="384"/>
      <c r="M51" s="385"/>
      <c r="N51" s="384"/>
      <c r="O51" s="385"/>
      <c r="P51" s="384"/>
      <c r="Q51" s="385"/>
      <c r="R51" s="491">
        <f t="shared" si="3"/>
        <v>16510</v>
      </c>
      <c r="S51" s="58"/>
      <c r="T51" s="154"/>
      <c r="U51" s="154"/>
      <c r="V51" s="154"/>
    </row>
    <row r="52" spans="1:22" s="153" customFormat="1" ht="12" customHeight="1" x14ac:dyDescent="0.2">
      <c r="A52" s="403"/>
      <c r="B52" s="439" t="s">
        <v>107</v>
      </c>
      <c r="C52" s="397" t="s">
        <v>928</v>
      </c>
      <c r="D52" s="877"/>
      <c r="E52" s="385"/>
      <c r="F52" s="384"/>
      <c r="G52" s="385"/>
      <c r="H52" s="384"/>
      <c r="I52" s="384">
        <v>6</v>
      </c>
      <c r="J52" s="877"/>
      <c r="K52" s="385">
        <v>451</v>
      </c>
      <c r="L52" s="384"/>
      <c r="M52" s="385"/>
      <c r="N52" s="384"/>
      <c r="O52" s="385"/>
      <c r="P52" s="384"/>
      <c r="Q52" s="385"/>
      <c r="R52" s="491">
        <f t="shared" si="3"/>
        <v>457</v>
      </c>
      <c r="S52" s="58"/>
      <c r="T52" s="154"/>
      <c r="U52" s="154"/>
      <c r="V52" s="154"/>
    </row>
    <row r="53" spans="1:22" s="153" customFormat="1" ht="10.5" customHeight="1" x14ac:dyDescent="0.2">
      <c r="B53" s="777" t="s">
        <v>108</v>
      </c>
      <c r="C53" s="778" t="s">
        <v>1022</v>
      </c>
      <c r="D53" s="877"/>
      <c r="E53" s="385"/>
      <c r="F53" s="384"/>
      <c r="G53" s="385"/>
      <c r="H53" s="384"/>
      <c r="I53" s="384">
        <v>13765</v>
      </c>
      <c r="J53" s="877"/>
      <c r="K53" s="385"/>
      <c r="L53" s="384"/>
      <c r="M53" s="385"/>
      <c r="N53" s="384"/>
      <c r="O53" s="385"/>
      <c r="P53" s="384"/>
      <c r="Q53" s="385"/>
      <c r="R53" s="491">
        <f t="shared" si="3"/>
        <v>13765</v>
      </c>
      <c r="S53" s="58"/>
      <c r="T53" s="154"/>
      <c r="U53" s="154"/>
      <c r="V53" s="154"/>
    </row>
    <row r="54" spans="1:22" s="153" customFormat="1" ht="10.5" customHeight="1" x14ac:dyDescent="0.2">
      <c r="B54" s="777" t="s">
        <v>111</v>
      </c>
      <c r="C54" s="778" t="s">
        <v>1023</v>
      </c>
      <c r="D54" s="877"/>
      <c r="E54" s="385"/>
      <c r="F54" s="384"/>
      <c r="G54" s="385"/>
      <c r="H54" s="384"/>
      <c r="I54" s="384">
        <v>12964</v>
      </c>
      <c r="J54" s="877"/>
      <c r="K54" s="385"/>
      <c r="L54" s="384"/>
      <c r="M54" s="385"/>
      <c r="N54" s="384"/>
      <c r="O54" s="385"/>
      <c r="P54" s="384"/>
      <c r="Q54" s="385"/>
      <c r="R54" s="491">
        <f t="shared" si="3"/>
        <v>12964</v>
      </c>
      <c r="S54" s="58"/>
      <c r="T54" s="154"/>
      <c r="U54" s="154"/>
      <c r="V54" s="154"/>
    </row>
    <row r="55" spans="1:22" s="153" customFormat="1" ht="10.5" customHeight="1" x14ac:dyDescent="0.2">
      <c r="B55" s="777" t="s">
        <v>114</v>
      </c>
      <c r="C55" s="1076" t="s">
        <v>1024</v>
      </c>
      <c r="D55" s="384"/>
      <c r="E55" s="385"/>
      <c r="F55" s="384"/>
      <c r="G55" s="385"/>
      <c r="H55" s="384"/>
      <c r="I55" s="384">
        <v>11197</v>
      </c>
      <c r="J55" s="877"/>
      <c r="K55" s="385"/>
      <c r="L55" s="384"/>
      <c r="M55" s="385"/>
      <c r="N55" s="384"/>
      <c r="O55" s="385"/>
      <c r="P55" s="384"/>
      <c r="Q55" s="385"/>
      <c r="R55" s="491">
        <f t="shared" ref="R55" si="9">SUM(D55:Q55)</f>
        <v>11197</v>
      </c>
      <c r="S55" s="58"/>
      <c r="T55" s="154"/>
      <c r="U55" s="154"/>
      <c r="V55" s="154"/>
    </row>
    <row r="56" spans="1:22" s="153" customFormat="1" ht="30" customHeight="1" thickBot="1" x14ac:dyDescent="0.25">
      <c r="B56" s="777" t="s">
        <v>115</v>
      </c>
      <c r="C56" s="397" t="s">
        <v>1199</v>
      </c>
      <c r="D56" s="877"/>
      <c r="E56" s="385"/>
      <c r="F56" s="384"/>
      <c r="G56" s="385"/>
      <c r="H56" s="384"/>
      <c r="I56" s="384"/>
      <c r="J56" s="1067"/>
      <c r="K56" s="1068"/>
      <c r="L56" s="384"/>
      <c r="M56" s="385"/>
      <c r="N56" s="384">
        <v>138569</v>
      </c>
      <c r="O56" s="385"/>
      <c r="P56" s="384"/>
      <c r="Q56" s="385"/>
      <c r="R56" s="491">
        <f t="shared" si="3"/>
        <v>138569</v>
      </c>
      <c r="S56" s="58"/>
      <c r="T56" s="154"/>
      <c r="U56" s="154"/>
      <c r="V56" s="154"/>
    </row>
    <row r="57" spans="1:22" ht="15.6" customHeight="1" thickBot="1" x14ac:dyDescent="0.25">
      <c r="B57" s="1399" t="s">
        <v>515</v>
      </c>
      <c r="C57" s="1400"/>
      <c r="D57" s="141">
        <f>SUM(D10:D56)</f>
        <v>66567</v>
      </c>
      <c r="E57" s="141">
        <f>SUM(E10:E56)</f>
        <v>20920</v>
      </c>
      <c r="F57" s="141">
        <f t="shared" ref="F57:R57" si="10">SUM(F10:F56)</f>
        <v>16901</v>
      </c>
      <c r="G57" s="141">
        <f t="shared" si="10"/>
        <v>8620</v>
      </c>
      <c r="H57" s="141">
        <f t="shared" si="10"/>
        <v>474106</v>
      </c>
      <c r="I57" s="141">
        <f t="shared" si="10"/>
        <v>179839</v>
      </c>
      <c r="J57" s="1065">
        <f t="shared" si="10"/>
        <v>1350</v>
      </c>
      <c r="K57" s="1065">
        <f t="shared" si="10"/>
        <v>30954</v>
      </c>
      <c r="L57" s="141">
        <f t="shared" si="10"/>
        <v>28006</v>
      </c>
      <c r="M57" s="141">
        <f t="shared" si="10"/>
        <v>138632</v>
      </c>
      <c r="N57" s="141">
        <f t="shared" si="10"/>
        <v>138569</v>
      </c>
      <c r="O57" s="141">
        <f t="shared" si="10"/>
        <v>0</v>
      </c>
      <c r="P57" s="141">
        <f t="shared" si="10"/>
        <v>2300</v>
      </c>
      <c r="Q57" s="141">
        <f t="shared" si="10"/>
        <v>14009</v>
      </c>
      <c r="R57" s="141">
        <f t="shared" si="10"/>
        <v>1120773</v>
      </c>
      <c r="S57" s="60"/>
    </row>
    <row r="58" spans="1:22" x14ac:dyDescent="0.2">
      <c r="S58" s="160"/>
    </row>
    <row r="61" spans="1:22" ht="12" x14ac:dyDescent="0.2">
      <c r="C61" s="386"/>
    </row>
  </sheetData>
  <sheetProtection selectLockedCells="1" selectUnlockedCells="1"/>
  <mergeCells count="23">
    <mergeCell ref="C7:C9"/>
    <mergeCell ref="B57:C5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4" customWidth="1"/>
    <col min="2" max="3" width="3.5703125" style="14" customWidth="1"/>
    <col min="4" max="4" width="41.5703125" style="18" customWidth="1"/>
    <col min="5" max="5" width="12.28515625" style="14" customWidth="1"/>
    <col min="6" max="6" width="11" style="14" customWidth="1"/>
    <col min="7" max="7" width="14" style="14" customWidth="1"/>
    <col min="8" max="9" width="0" style="137" hidden="1" customWidth="1"/>
    <col min="10" max="10" width="9.42578125" style="24" hidden="1" customWidth="1"/>
    <col min="11" max="16384" width="9.140625" style="24"/>
  </cols>
  <sheetData>
    <row r="1" spans="2:14" ht="18" customHeight="1" x14ac:dyDescent="0.25">
      <c r="B1" s="1401" t="s">
        <v>1224</v>
      </c>
      <c r="C1" s="1402"/>
      <c r="D1" s="1402"/>
      <c r="E1" s="1402"/>
      <c r="F1" s="1402"/>
      <c r="G1" s="1402"/>
      <c r="H1" s="1403"/>
      <c r="I1" s="1403"/>
      <c r="J1" s="1403"/>
    </row>
    <row r="2" spans="2:14" ht="18" customHeight="1" x14ac:dyDescent="0.25">
      <c r="N2" s="524"/>
    </row>
    <row r="3" spans="2:14" ht="15.75" customHeight="1" x14ac:dyDescent="0.25">
      <c r="B3" s="1363" t="s">
        <v>73</v>
      </c>
      <c r="C3" s="1363"/>
      <c r="D3" s="1363"/>
      <c r="E3" s="1363"/>
      <c r="F3" s="1363"/>
      <c r="G3" s="1363"/>
      <c r="H3" s="1313"/>
      <c r="I3" s="1313"/>
      <c r="J3" s="1313"/>
    </row>
    <row r="4" spans="2:14" ht="15.75" customHeight="1" x14ac:dyDescent="0.25">
      <c r="B4" s="1363" t="s">
        <v>1034</v>
      </c>
      <c r="C4" s="1412"/>
      <c r="D4" s="1412"/>
      <c r="E4" s="1412"/>
      <c r="F4" s="1412"/>
      <c r="G4" s="1412"/>
    </row>
    <row r="5" spans="2:14" ht="15.75" customHeight="1" x14ac:dyDescent="0.25">
      <c r="B5" s="1363" t="s">
        <v>680</v>
      </c>
      <c r="C5" s="1363"/>
      <c r="D5" s="1363"/>
      <c r="E5" s="1363"/>
      <c r="F5" s="1363"/>
      <c r="G5" s="1363"/>
      <c r="H5" s="1313"/>
      <c r="I5" s="1313"/>
      <c r="J5" s="1313"/>
    </row>
    <row r="6" spans="2:14" s="25" customFormat="1" ht="14.25" customHeight="1" x14ac:dyDescent="0.25">
      <c r="B6" s="1405" t="s">
        <v>257</v>
      </c>
      <c r="C6" s="1405"/>
      <c r="D6" s="1405"/>
      <c r="E6" s="1405"/>
      <c r="F6" s="1405"/>
      <c r="G6" s="1405"/>
      <c r="H6" s="1313"/>
      <c r="I6" s="1313"/>
      <c r="J6" s="1313"/>
    </row>
    <row r="7" spans="2:14" s="25" customFormat="1" ht="14.25" customHeight="1" x14ac:dyDescent="0.25">
      <c r="B7" s="21"/>
      <c r="C7" s="121"/>
      <c r="D7" s="122"/>
      <c r="E7" s="21"/>
      <c r="F7" s="21"/>
      <c r="G7" s="21"/>
    </row>
    <row r="8" spans="2:14" ht="30.6" customHeight="1" x14ac:dyDescent="0.25">
      <c r="B8" s="1406" t="s">
        <v>409</v>
      </c>
      <c r="C8" s="1408" t="s">
        <v>54</v>
      </c>
      <c r="D8" s="1408"/>
      <c r="E8" s="17" t="s">
        <v>55</v>
      </c>
      <c r="F8" s="17" t="s">
        <v>56</v>
      </c>
      <c r="G8" s="17" t="s">
        <v>57</v>
      </c>
      <c r="H8" s="24"/>
      <c r="I8" s="24"/>
    </row>
    <row r="9" spans="2:14" ht="30" customHeight="1" x14ac:dyDescent="0.25">
      <c r="B9" s="1407"/>
      <c r="C9" s="1409" t="s">
        <v>461</v>
      </c>
      <c r="D9" s="1409"/>
      <c r="E9" s="1411" t="s">
        <v>1037</v>
      </c>
      <c r="F9" s="1411"/>
      <c r="G9" s="1411"/>
      <c r="H9" s="24"/>
      <c r="I9" s="24"/>
    </row>
    <row r="10" spans="2:14" ht="52.9" customHeight="1" x14ac:dyDescent="0.25">
      <c r="B10" s="1407"/>
      <c r="C10" s="1409"/>
      <c r="D10" s="1410"/>
      <c r="E10" s="123" t="s">
        <v>59</v>
      </c>
      <c r="F10" s="123" t="s">
        <v>60</v>
      </c>
      <c r="G10" s="123" t="s">
        <v>61</v>
      </c>
      <c r="H10" s="24"/>
      <c r="I10" s="24"/>
    </row>
    <row r="11" spans="2:14" ht="23.25" customHeight="1" x14ac:dyDescent="0.25">
      <c r="B11" s="458"/>
      <c r="C11" s="1404" t="s">
        <v>516</v>
      </c>
      <c r="D11" s="1404"/>
      <c r="E11" s="124"/>
      <c r="F11" s="124"/>
      <c r="G11" s="124"/>
      <c r="H11" s="24"/>
      <c r="I11" s="24"/>
      <c r="K11" s="306"/>
    </row>
    <row r="12" spans="2:14" ht="18" customHeight="1" x14ac:dyDescent="0.25">
      <c r="B12" s="459"/>
      <c r="C12" s="21" t="s">
        <v>483</v>
      </c>
      <c r="D12" s="122"/>
      <c r="E12" s="124"/>
      <c r="F12" s="124"/>
      <c r="G12" s="124"/>
      <c r="H12" s="24"/>
      <c r="I12" s="24"/>
      <c r="K12" s="306"/>
    </row>
    <row r="13" spans="2:14" ht="18" customHeight="1" x14ac:dyDescent="0.25">
      <c r="B13" s="459" t="s">
        <v>419</v>
      </c>
      <c r="C13" s="125"/>
      <c r="D13" s="126" t="s">
        <v>677</v>
      </c>
      <c r="E13" s="124"/>
      <c r="F13" s="124">
        <v>500</v>
      </c>
      <c r="G13" s="124">
        <f>SUM(E13:F13)</f>
        <v>500</v>
      </c>
      <c r="H13" s="24"/>
      <c r="I13" s="24"/>
      <c r="K13" s="306"/>
    </row>
    <row r="14" spans="2:14" ht="18" customHeight="1" x14ac:dyDescent="0.25">
      <c r="B14" s="459" t="s">
        <v>427</v>
      </c>
      <c r="C14" s="125"/>
      <c r="D14" s="18" t="s">
        <v>483</v>
      </c>
      <c r="E14" s="124">
        <v>0</v>
      </c>
      <c r="F14" s="127">
        <v>0</v>
      </c>
      <c r="G14" s="124">
        <f>SUM(E14:F14)</f>
        <v>0</v>
      </c>
      <c r="H14" s="24"/>
      <c r="I14" s="24"/>
      <c r="K14" s="306"/>
    </row>
    <row r="15" spans="2:14" ht="18" customHeight="1" x14ac:dyDescent="0.25">
      <c r="B15" s="459" t="s">
        <v>428</v>
      </c>
      <c r="C15" s="125"/>
      <c r="D15" s="18" t="s">
        <v>708</v>
      </c>
      <c r="E15" s="124"/>
      <c r="F15" s="127">
        <v>600</v>
      </c>
      <c r="G15" s="124">
        <f>SUM(E15:F15)</f>
        <v>600</v>
      </c>
      <c r="H15" s="24"/>
      <c r="I15" s="24"/>
      <c r="K15" s="306"/>
    </row>
    <row r="16" spans="2:14" ht="18" customHeight="1" x14ac:dyDescent="0.25">
      <c r="B16" s="459" t="s">
        <v>429</v>
      </c>
      <c r="C16" s="125"/>
      <c r="D16" s="18" t="s">
        <v>709</v>
      </c>
      <c r="E16" s="124"/>
      <c r="F16" s="127">
        <v>800</v>
      </c>
      <c r="G16" s="124">
        <f t="shared" ref="G16:G20" si="0">SUM(E16:F16)</f>
        <v>800</v>
      </c>
      <c r="H16" s="24"/>
      <c r="I16" s="24"/>
      <c r="K16" s="306"/>
    </row>
    <row r="17" spans="2:11" ht="18" customHeight="1" x14ac:dyDescent="0.25">
      <c r="B17" s="459" t="s">
        <v>430</v>
      </c>
      <c r="C17" s="125"/>
      <c r="D17" s="18" t="s">
        <v>710</v>
      </c>
      <c r="E17" s="124"/>
      <c r="F17" s="127">
        <v>800</v>
      </c>
      <c r="G17" s="124">
        <f t="shared" si="0"/>
        <v>800</v>
      </c>
      <c r="H17" s="24"/>
      <c r="I17" s="24"/>
      <c r="K17" s="306"/>
    </row>
    <row r="18" spans="2:11" ht="18" customHeight="1" x14ac:dyDescent="0.25">
      <c r="B18" s="459" t="s">
        <v>431</v>
      </c>
      <c r="C18" s="125"/>
      <c r="D18" s="18" t="s">
        <v>711</v>
      </c>
      <c r="E18" s="124"/>
      <c r="F18" s="127">
        <v>3609</v>
      </c>
      <c r="G18" s="124">
        <f t="shared" si="0"/>
        <v>3609</v>
      </c>
      <c r="H18" s="24"/>
      <c r="I18" s="24"/>
      <c r="K18" s="306"/>
    </row>
    <row r="19" spans="2:11" ht="18" customHeight="1" x14ac:dyDescent="0.25">
      <c r="B19" s="459" t="s">
        <v>432</v>
      </c>
      <c r="C19" s="125"/>
      <c r="D19" s="18" t="s">
        <v>712</v>
      </c>
      <c r="E19" s="124">
        <v>2300</v>
      </c>
      <c r="F19" s="127"/>
      <c r="G19" s="124">
        <f t="shared" si="0"/>
        <v>2300</v>
      </c>
      <c r="H19" s="24"/>
      <c r="I19" s="24"/>
      <c r="K19" s="306"/>
    </row>
    <row r="20" spans="2:11" ht="18" customHeight="1" x14ac:dyDescent="0.25">
      <c r="B20" s="459" t="s">
        <v>433</v>
      </c>
      <c r="C20" s="125"/>
      <c r="D20" s="126" t="s">
        <v>514</v>
      </c>
      <c r="E20" s="124">
        <v>0</v>
      </c>
      <c r="F20" s="127">
        <v>0</v>
      </c>
      <c r="G20" s="124">
        <f t="shared" si="0"/>
        <v>0</v>
      </c>
      <c r="H20" s="24"/>
      <c r="I20" s="24"/>
      <c r="K20" s="306"/>
    </row>
    <row r="21" spans="2:11" ht="18" customHeight="1" x14ac:dyDescent="0.25">
      <c r="B21" s="459" t="s">
        <v>434</v>
      </c>
      <c r="C21" s="125"/>
      <c r="D21" s="126" t="s">
        <v>481</v>
      </c>
      <c r="E21" s="124"/>
      <c r="F21" s="127">
        <v>1800</v>
      </c>
      <c r="G21" s="124">
        <f>SUM(E21:F21)</f>
        <v>1800</v>
      </c>
      <c r="H21" s="24"/>
      <c r="I21" s="24"/>
      <c r="K21" s="306"/>
    </row>
    <row r="22" spans="2:11" ht="18" customHeight="1" x14ac:dyDescent="0.25">
      <c r="B22" s="459" t="s">
        <v>463</v>
      </c>
      <c r="C22" s="125"/>
      <c r="D22" s="372" t="s">
        <v>480</v>
      </c>
      <c r="E22" s="371"/>
      <c r="F22" s="127">
        <v>1100</v>
      </c>
      <c r="G22" s="14">
        <f>SUM(E22:F22)</f>
        <v>1100</v>
      </c>
      <c r="H22" s="24"/>
      <c r="I22" s="24"/>
      <c r="K22" s="306"/>
    </row>
    <row r="23" spans="2:11" ht="18" customHeight="1" x14ac:dyDescent="0.25">
      <c r="B23" s="459" t="s">
        <v>464</v>
      </c>
      <c r="C23" s="125"/>
      <c r="D23" s="372" t="s">
        <v>828</v>
      </c>
      <c r="E23" s="371"/>
      <c r="F23" s="127">
        <v>600</v>
      </c>
      <c r="G23" s="14">
        <f>SUM(E23:F23)</f>
        <v>600</v>
      </c>
      <c r="H23" s="24"/>
      <c r="I23" s="24"/>
      <c r="K23" s="306"/>
    </row>
    <row r="24" spans="2:11" ht="18" customHeight="1" x14ac:dyDescent="0.25">
      <c r="B24" s="1079" t="s">
        <v>465</v>
      </c>
      <c r="C24" s="21" t="s">
        <v>678</v>
      </c>
      <c r="D24" s="122"/>
      <c r="E24" s="128">
        <f>SUM(E13:E22)</f>
        <v>2300</v>
      </c>
      <c r="F24" s="128">
        <f>SUM(F13:F23)</f>
        <v>9809</v>
      </c>
      <c r="G24" s="128">
        <f>SUM(G13:G23)</f>
        <v>12109</v>
      </c>
      <c r="H24" s="128">
        <f t="shared" ref="H24:J24" si="1">SUM(H13:H22)</f>
        <v>0</v>
      </c>
      <c r="I24" s="128">
        <f t="shared" si="1"/>
        <v>0</v>
      </c>
      <c r="J24" s="128">
        <f t="shared" si="1"/>
        <v>0</v>
      </c>
      <c r="K24" s="306"/>
    </row>
    <row r="25" spans="2:11" ht="18" customHeight="1" x14ac:dyDescent="0.25">
      <c r="B25" s="459"/>
      <c r="E25" s="127"/>
      <c r="F25" s="124"/>
      <c r="G25" s="124"/>
      <c r="H25" s="24"/>
      <c r="I25" s="24"/>
      <c r="K25" s="306"/>
    </row>
    <row r="26" spans="2:11" ht="18" customHeight="1" x14ac:dyDescent="0.25">
      <c r="B26" s="459"/>
      <c r="C26" s="21"/>
      <c r="E26" s="373"/>
      <c r="F26" s="373"/>
      <c r="G26" s="373"/>
      <c r="H26" s="24"/>
      <c r="I26" s="24"/>
      <c r="K26" s="306"/>
    </row>
    <row r="27" spans="2:11" ht="37.9" customHeight="1" x14ac:dyDescent="0.25">
      <c r="B27" s="460" t="s">
        <v>466</v>
      </c>
      <c r="D27" s="18" t="s">
        <v>519</v>
      </c>
      <c r="E27" s="124"/>
      <c r="F27" s="124">
        <v>4200</v>
      </c>
      <c r="G27" s="124">
        <f>SUM(E27:F27)</f>
        <v>4200</v>
      </c>
      <c r="H27" s="24"/>
      <c r="I27" s="24"/>
      <c r="K27" s="306"/>
    </row>
    <row r="28" spans="2:11" ht="23.25" customHeight="1" thickBot="1" x14ac:dyDescent="0.3">
      <c r="B28" s="1078" t="s">
        <v>467</v>
      </c>
      <c r="C28" s="453"/>
      <c r="D28" s="451" t="s">
        <v>517</v>
      </c>
      <c r="E28" s="374">
        <f>E27</f>
        <v>0</v>
      </c>
      <c r="F28" s="374">
        <f t="shared" ref="F28:G28" si="2">F27</f>
        <v>4200</v>
      </c>
      <c r="G28" s="374">
        <f t="shared" si="2"/>
        <v>4200</v>
      </c>
      <c r="H28" s="24"/>
      <c r="I28" s="24"/>
      <c r="K28" s="306"/>
    </row>
    <row r="29" spans="2:11" s="25" customFormat="1" ht="18" customHeight="1" thickBot="1" x14ac:dyDescent="0.3">
      <c r="B29" s="1077" t="s">
        <v>468</v>
      </c>
      <c r="C29" s="452" t="s">
        <v>679</v>
      </c>
      <c r="D29" s="138"/>
      <c r="E29" s="375">
        <f>E24+E26+E27</f>
        <v>2300</v>
      </c>
      <c r="F29" s="375">
        <f>F24+F26+F27</f>
        <v>14009</v>
      </c>
      <c r="G29" s="375">
        <f>G24+G26+G27</f>
        <v>16309</v>
      </c>
      <c r="K29" s="307"/>
    </row>
    <row r="30" spans="2:11" ht="18" customHeight="1" x14ac:dyDescent="0.25">
      <c r="H30" s="24"/>
      <c r="I30" s="24"/>
    </row>
    <row r="31" spans="2:11" ht="18" customHeight="1" x14ac:dyDescent="0.25">
      <c r="H31" s="24"/>
      <c r="I31" s="24"/>
    </row>
    <row r="32" spans="2:11" ht="18" customHeight="1" x14ac:dyDescent="0.25">
      <c r="H32" s="24"/>
      <c r="I32" s="24"/>
    </row>
    <row r="33" spans="8:9" ht="18" customHeight="1" x14ac:dyDescent="0.25">
      <c r="H33" s="24"/>
      <c r="I33" s="24"/>
    </row>
    <row r="34" spans="8:9" ht="18" customHeight="1" x14ac:dyDescent="0.25">
      <c r="H34" s="24"/>
      <c r="I34" s="24"/>
    </row>
    <row r="35" spans="8:9" ht="18" customHeight="1" x14ac:dyDescent="0.25">
      <c r="H35" s="24"/>
      <c r="I35" s="24"/>
    </row>
    <row r="36" spans="8:9" ht="18" customHeight="1" x14ac:dyDescent="0.25">
      <c r="H36" s="24"/>
      <c r="I36" s="24"/>
    </row>
    <row r="37" spans="8:9" ht="18" customHeight="1" x14ac:dyDescent="0.25">
      <c r="H37" s="24"/>
      <c r="I37" s="24"/>
    </row>
    <row r="38" spans="8:9" ht="18" customHeight="1" x14ac:dyDescent="0.25">
      <c r="H38" s="24"/>
      <c r="I38" s="24"/>
    </row>
    <row r="39" spans="8:9" ht="18" customHeight="1" x14ac:dyDescent="0.25">
      <c r="H39" s="24"/>
      <c r="I39" s="24"/>
    </row>
    <row r="40" spans="8:9" ht="18" customHeight="1" x14ac:dyDescent="0.25">
      <c r="H40" s="24"/>
      <c r="I40" s="24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A10" zoomScaleNormal="100" workbookViewId="0">
      <selection activeCell="P14" sqref="P14"/>
    </sheetView>
  </sheetViews>
  <sheetFormatPr defaultColWidth="9.140625" defaultRowHeight="11.25" x14ac:dyDescent="0.2"/>
  <cols>
    <col min="1" max="1" width="4.85546875" style="81" customWidth="1"/>
    <col min="2" max="2" width="39.85546875" style="81" customWidth="1"/>
    <col min="3" max="10" width="8.85546875" style="82" customWidth="1"/>
    <col min="11" max="11" width="33.7109375" style="82" customWidth="1"/>
    <col min="12" max="14" width="8.85546875" style="135" customWidth="1"/>
    <col min="15" max="15" width="8.85546875" style="81" customWidth="1"/>
    <col min="16" max="19" width="8.85546875" style="7" customWidth="1"/>
    <col min="20" max="16384" width="9.140625" style="7"/>
  </cols>
  <sheetData>
    <row r="1" spans="1:19" ht="12.75" customHeight="1" x14ac:dyDescent="0.2">
      <c r="A1" s="1265" t="s">
        <v>1233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N2" s="163"/>
    </row>
    <row r="3" spans="1:19" x14ac:dyDescent="0.2">
      <c r="N3" s="16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167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266" t="s">
        <v>1240</v>
      </c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</row>
    <row r="7" spans="1:19" ht="12.75" customHeight="1" x14ac:dyDescent="0.2">
      <c r="A7" s="1268" t="s">
        <v>245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370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1247</v>
      </c>
      <c r="I9" s="1278"/>
      <c r="J9" s="1278"/>
      <c r="K9" s="1370"/>
      <c r="L9" s="1271" t="s">
        <v>1241</v>
      </c>
      <c r="M9" s="1271"/>
      <c r="N9" s="1271"/>
      <c r="O9" s="1257" t="s">
        <v>1230</v>
      </c>
      <c r="P9" s="1258"/>
      <c r="Q9" s="1257" t="s">
        <v>1248</v>
      </c>
      <c r="R9" s="1258"/>
      <c r="S9" s="1258"/>
    </row>
    <row r="10" spans="1:19" s="140" customFormat="1" ht="36.6" customHeight="1" x14ac:dyDescent="0.2">
      <c r="A10" s="1273"/>
      <c r="B10" s="1217" t="s">
        <v>58</v>
      </c>
      <c r="C10" s="1194" t="s">
        <v>59</v>
      </c>
      <c r="D10" s="1194" t="s">
        <v>60</v>
      </c>
      <c r="E10" s="1221" t="s">
        <v>61</v>
      </c>
      <c r="F10" s="1196" t="s">
        <v>59</v>
      </c>
      <c r="G10" s="1196" t="s">
        <v>60</v>
      </c>
      <c r="H10" s="1196" t="s">
        <v>59</v>
      </c>
      <c r="I10" s="1196" t="s">
        <v>60</v>
      </c>
      <c r="J10" s="1196" t="s">
        <v>61</v>
      </c>
      <c r="K10" s="1223" t="s">
        <v>62</v>
      </c>
      <c r="L10" s="1195" t="s">
        <v>59</v>
      </c>
      <c r="M10" s="1195" t="s">
        <v>60</v>
      </c>
      <c r="N10" s="1195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208">
        <v>1</v>
      </c>
      <c r="B11" s="1209" t="s">
        <v>22</v>
      </c>
      <c r="C11" s="1222"/>
      <c r="D11" s="1222"/>
      <c r="E11" s="1222"/>
      <c r="F11" s="1222"/>
      <c r="G11" s="1222"/>
      <c r="H11" s="1222"/>
      <c r="I11" s="1222"/>
      <c r="J11" s="1222"/>
      <c r="K11" s="1198" t="s">
        <v>23</v>
      </c>
      <c r="L11" s="419"/>
      <c r="M11" s="419"/>
      <c r="N11" s="1216"/>
      <c r="O11" s="1224"/>
      <c r="P11" s="1201"/>
      <c r="Q11" s="1201"/>
      <c r="R11" s="1201"/>
      <c r="S11" s="1202"/>
    </row>
    <row r="12" spans="1:19" x14ac:dyDescent="0.2">
      <c r="A12" s="1172">
        <f t="shared" ref="A12:A54" si="0">A11+1</f>
        <v>2</v>
      </c>
      <c r="B12" s="58" t="s">
        <v>33</v>
      </c>
      <c r="C12" s="133"/>
      <c r="D12" s="133"/>
      <c r="E12" s="133"/>
      <c r="F12" s="133"/>
      <c r="G12" s="133"/>
      <c r="H12" s="133"/>
      <c r="I12" s="133"/>
      <c r="J12" s="133"/>
      <c r="K12" s="70" t="s">
        <v>196</v>
      </c>
      <c r="L12" s="133">
        <v>178782</v>
      </c>
      <c r="M12" s="133">
        <v>116140</v>
      </c>
      <c r="N12" s="165">
        <f>L12+M12</f>
        <v>294922</v>
      </c>
      <c r="O12" s="7"/>
      <c r="P12" s="7">
        <v>9735</v>
      </c>
      <c r="Q12" s="133">
        <f>O12+L12</f>
        <v>178782</v>
      </c>
      <c r="R12" s="133">
        <f>P12+M12</f>
        <v>125875</v>
      </c>
      <c r="S12" s="252">
        <f>Q12+R12</f>
        <v>304657</v>
      </c>
    </row>
    <row r="13" spans="1:19" x14ac:dyDescent="0.2">
      <c r="A13" s="1172">
        <f t="shared" si="0"/>
        <v>3</v>
      </c>
      <c r="B13" s="58" t="s">
        <v>34</v>
      </c>
      <c r="C13" s="133"/>
      <c r="D13" s="133"/>
      <c r="E13" s="133"/>
      <c r="F13" s="133"/>
      <c r="G13" s="133"/>
      <c r="H13" s="133"/>
      <c r="I13" s="133"/>
      <c r="J13" s="133"/>
      <c r="K13" s="280" t="s">
        <v>197</v>
      </c>
      <c r="L13" s="133">
        <v>26908</v>
      </c>
      <c r="M13" s="133">
        <v>15350</v>
      </c>
      <c r="N13" s="165">
        <f t="shared" ref="N13:N14" si="1">L13+M13</f>
        <v>42258</v>
      </c>
      <c r="O13" s="135"/>
      <c r="P13" s="135">
        <v>1265</v>
      </c>
      <c r="Q13" s="133">
        <f t="shared" ref="Q13:Q14" si="2">O13+L13</f>
        <v>26908</v>
      </c>
      <c r="R13" s="133">
        <f t="shared" ref="R13:R14" si="3">P13+M13</f>
        <v>16615</v>
      </c>
      <c r="S13" s="252">
        <f t="shared" ref="S13:S14" si="4">Q13+R13</f>
        <v>43523</v>
      </c>
    </row>
    <row r="14" spans="1:19" x14ac:dyDescent="0.2">
      <c r="A14" s="1172">
        <f t="shared" si="0"/>
        <v>4</v>
      </c>
      <c r="B14" s="58" t="s">
        <v>1203</v>
      </c>
      <c r="C14" s="133"/>
      <c r="D14" s="133">
        <v>2500</v>
      </c>
      <c r="E14" s="133">
        <f>C14+D14</f>
        <v>2500</v>
      </c>
      <c r="F14" s="133"/>
      <c r="G14" s="133"/>
      <c r="H14" s="133">
        <f>F14+C14</f>
        <v>0</v>
      </c>
      <c r="I14" s="133">
        <f>G14+D14</f>
        <v>2500</v>
      </c>
      <c r="J14" s="133">
        <f>H14+I14</f>
        <v>2500</v>
      </c>
      <c r="K14" s="70" t="s">
        <v>198</v>
      </c>
      <c r="L14" s="894">
        <v>155792</v>
      </c>
      <c r="M14" s="894">
        <v>96044</v>
      </c>
      <c r="N14" s="165">
        <f t="shared" si="1"/>
        <v>251836</v>
      </c>
      <c r="O14" s="7"/>
      <c r="P14" s="135"/>
      <c r="Q14" s="133">
        <f t="shared" si="2"/>
        <v>155792</v>
      </c>
      <c r="R14" s="133">
        <f t="shared" si="3"/>
        <v>96044</v>
      </c>
      <c r="S14" s="252">
        <f t="shared" si="4"/>
        <v>251836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133"/>
      <c r="K15" s="70"/>
      <c r="L15" s="597"/>
      <c r="M15" s="597"/>
      <c r="N15" s="597"/>
      <c r="O15" s="7"/>
      <c r="P15" s="135"/>
      <c r="Q15" s="597"/>
      <c r="R15" s="597"/>
      <c r="S15" s="601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/>
      <c r="F16" s="133"/>
      <c r="G16" s="133"/>
      <c r="H16" s="133"/>
      <c r="I16" s="133"/>
      <c r="J16" s="133"/>
      <c r="K16" s="70" t="s">
        <v>26</v>
      </c>
      <c r="L16" s="469"/>
      <c r="M16" s="469"/>
      <c r="N16" s="469"/>
      <c r="O16" s="7"/>
      <c r="P16" s="135"/>
      <c r="Q16" s="469"/>
      <c r="R16" s="469"/>
      <c r="S16" s="470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133"/>
      <c r="K17" s="70" t="s">
        <v>28</v>
      </c>
      <c r="L17" s="469"/>
      <c r="M17" s="469"/>
      <c r="N17" s="469"/>
      <c r="O17" s="7"/>
      <c r="P17" s="135"/>
      <c r="Q17" s="469"/>
      <c r="R17" s="469"/>
      <c r="S17" s="470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/>
      <c r="F18" s="133"/>
      <c r="G18" s="133"/>
      <c r="H18" s="133"/>
      <c r="I18" s="133"/>
      <c r="J18" s="133"/>
      <c r="K18" s="70" t="s">
        <v>387</v>
      </c>
      <c r="L18" s="469"/>
      <c r="M18" s="469"/>
      <c r="N18" s="469"/>
      <c r="O18" s="7"/>
      <c r="P18" s="135"/>
      <c r="Q18" s="469"/>
      <c r="R18" s="469"/>
      <c r="S18" s="470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33"/>
      <c r="F19" s="165"/>
      <c r="G19" s="165"/>
      <c r="H19" s="165"/>
      <c r="I19" s="165"/>
      <c r="J19" s="165"/>
      <c r="K19" s="70" t="s">
        <v>386</v>
      </c>
      <c r="L19" s="469"/>
      <c r="M19" s="469"/>
      <c r="N19" s="469"/>
      <c r="O19" s="7"/>
      <c r="P19" s="135"/>
      <c r="Q19" s="469"/>
      <c r="R19" s="469"/>
      <c r="S19" s="470"/>
    </row>
    <row r="20" spans="1:19" x14ac:dyDescent="0.2">
      <c r="A20" s="1172">
        <f t="shared" si="0"/>
        <v>10</v>
      </c>
      <c r="B20" s="58" t="s">
        <v>175</v>
      </c>
      <c r="C20" s="165">
        <v>72854</v>
      </c>
      <c r="D20" s="165">
        <v>95453</v>
      </c>
      <c r="E20" s="133">
        <f t="shared" ref="E20" si="5">C20+D20</f>
        <v>168307</v>
      </c>
      <c r="F20" s="165"/>
      <c r="G20" s="165"/>
      <c r="H20" s="165">
        <f>F20+C20</f>
        <v>72854</v>
      </c>
      <c r="I20" s="165">
        <f>G20+D20</f>
        <v>95453</v>
      </c>
      <c r="J20" s="165">
        <f>H20+I20</f>
        <v>168307</v>
      </c>
      <c r="K20" s="70" t="s">
        <v>172</v>
      </c>
      <c r="L20" s="469"/>
      <c r="M20" s="469"/>
      <c r="N20" s="469"/>
      <c r="O20" s="7"/>
      <c r="P20" s="135"/>
      <c r="Q20" s="469"/>
      <c r="R20" s="469"/>
      <c r="S20" s="470"/>
    </row>
    <row r="21" spans="1:19" x14ac:dyDescent="0.2">
      <c r="A21" s="1172">
        <f t="shared" si="0"/>
        <v>11</v>
      </c>
      <c r="C21" s="165"/>
      <c r="D21" s="165"/>
      <c r="E21" s="165"/>
      <c r="F21" s="165"/>
      <c r="G21" s="165"/>
      <c r="H21" s="165"/>
      <c r="I21" s="165"/>
      <c r="J21" s="165"/>
      <c r="K21" s="70" t="s">
        <v>683</v>
      </c>
      <c r="L21" s="469"/>
      <c r="M21" s="469"/>
      <c r="N21" s="469"/>
      <c r="O21" s="7"/>
      <c r="P21" s="135"/>
      <c r="Q21" s="469"/>
      <c r="R21" s="469"/>
      <c r="S21" s="470"/>
    </row>
    <row r="22" spans="1:19" s="62" customFormat="1" x14ac:dyDescent="0.2">
      <c r="A22" s="1172">
        <f t="shared" si="0"/>
        <v>12</v>
      </c>
      <c r="B22" s="81" t="s">
        <v>39</v>
      </c>
      <c r="C22" s="165"/>
      <c r="D22" s="165"/>
      <c r="E22" s="165"/>
      <c r="F22" s="165"/>
      <c r="G22" s="165"/>
      <c r="H22" s="165"/>
      <c r="I22" s="165"/>
      <c r="J22" s="165"/>
      <c r="K22" s="70" t="s">
        <v>684</v>
      </c>
      <c r="L22" s="469"/>
      <c r="M22" s="469"/>
      <c r="N22" s="469"/>
      <c r="P22" s="167"/>
      <c r="Q22" s="469"/>
      <c r="R22" s="469"/>
      <c r="S22" s="470"/>
    </row>
    <row r="23" spans="1:19" s="62" customFormat="1" x14ac:dyDescent="0.2">
      <c r="A23" s="1172">
        <f t="shared" si="0"/>
        <v>13</v>
      </c>
      <c r="B23" s="81" t="s">
        <v>40</v>
      </c>
      <c r="C23" s="165"/>
      <c r="D23" s="165"/>
      <c r="E23" s="165"/>
      <c r="F23" s="165"/>
      <c r="G23" s="165"/>
      <c r="H23" s="165"/>
      <c r="I23" s="165"/>
      <c r="J23" s="165"/>
      <c r="K23" s="91"/>
      <c r="L23" s="469"/>
      <c r="M23" s="469"/>
      <c r="N23" s="469"/>
      <c r="P23" s="167"/>
      <c r="Q23" s="469"/>
      <c r="R23" s="469"/>
      <c r="S23" s="470"/>
    </row>
    <row r="24" spans="1:19" x14ac:dyDescent="0.2">
      <c r="A24" s="1172">
        <f t="shared" si="0"/>
        <v>14</v>
      </c>
      <c r="B24" s="58" t="s">
        <v>41</v>
      </c>
      <c r="C24" s="407"/>
      <c r="D24" s="407"/>
      <c r="E24" s="407"/>
      <c r="F24" s="407"/>
      <c r="G24" s="407"/>
      <c r="H24" s="407"/>
      <c r="I24" s="407"/>
      <c r="J24" s="407"/>
      <c r="K24" s="92" t="s">
        <v>63</v>
      </c>
      <c r="L24" s="895">
        <f>SUM(L12:L22)</f>
        <v>361482</v>
      </c>
      <c r="M24" s="895">
        <f>SUM(M12:M22)</f>
        <v>227534</v>
      </c>
      <c r="N24" s="895">
        <f>SUM(N12:N22)</f>
        <v>589016</v>
      </c>
      <c r="O24" s="7">
        <f>SUM(O12:O23)</f>
        <v>0</v>
      </c>
      <c r="P24" s="135">
        <f>SUM(P12:P23)</f>
        <v>11000</v>
      </c>
      <c r="Q24" s="895">
        <f>SUM(Q12:Q22)</f>
        <v>361482</v>
      </c>
      <c r="R24" s="895">
        <f>SUM(R12:R22)</f>
        <v>238534</v>
      </c>
      <c r="S24" s="896">
        <f>SUM(S12:S22)</f>
        <v>600016</v>
      </c>
    </row>
    <row r="25" spans="1:19" x14ac:dyDescent="0.2">
      <c r="A25" s="1172">
        <f t="shared" si="0"/>
        <v>15</v>
      </c>
      <c r="B25" s="58" t="s">
        <v>42</v>
      </c>
      <c r="C25" s="165"/>
      <c r="D25" s="165"/>
      <c r="E25" s="165"/>
      <c r="F25" s="165"/>
      <c r="G25" s="165"/>
      <c r="H25" s="165"/>
      <c r="I25" s="165"/>
      <c r="J25" s="165"/>
      <c r="K25" s="91"/>
      <c r="L25" s="832"/>
      <c r="M25" s="832"/>
      <c r="N25" s="832"/>
      <c r="O25" s="7"/>
      <c r="P25" s="135"/>
      <c r="Q25" s="832"/>
      <c r="R25" s="832"/>
      <c r="S25" s="833"/>
    </row>
    <row r="26" spans="1:19" x14ac:dyDescent="0.2">
      <c r="A26" s="1172">
        <f t="shared" si="0"/>
        <v>16</v>
      </c>
      <c r="B26" s="58" t="s">
        <v>43</v>
      </c>
      <c r="C26" s="312"/>
      <c r="D26" s="312"/>
      <c r="E26" s="312"/>
      <c r="F26" s="312"/>
      <c r="G26" s="312"/>
      <c r="H26" s="312"/>
      <c r="I26" s="312"/>
      <c r="J26" s="312"/>
      <c r="K26" s="71" t="s">
        <v>32</v>
      </c>
      <c r="L26" s="897"/>
      <c r="M26" s="897"/>
      <c r="N26" s="832"/>
      <c r="O26" s="7"/>
      <c r="P26" s="135"/>
      <c r="Q26" s="897"/>
      <c r="R26" s="897"/>
      <c r="S26" s="833"/>
    </row>
    <row r="27" spans="1:19" x14ac:dyDescent="0.2">
      <c r="A27" s="1172">
        <f t="shared" si="0"/>
        <v>17</v>
      </c>
      <c r="B27" s="58" t="s">
        <v>44</v>
      </c>
      <c r="C27" s="133"/>
      <c r="D27" s="133"/>
      <c r="E27" s="133"/>
      <c r="F27" s="133"/>
      <c r="G27" s="133"/>
      <c r="H27" s="133"/>
      <c r="I27" s="133"/>
      <c r="J27" s="133"/>
      <c r="K27" s="70" t="s">
        <v>231</v>
      </c>
      <c r="L27" s="832"/>
      <c r="M27" s="832">
        <v>15861</v>
      </c>
      <c r="N27" s="832">
        <f>L27+M27</f>
        <v>15861</v>
      </c>
      <c r="O27" s="7"/>
      <c r="P27" s="135"/>
      <c r="Q27" s="832">
        <f>O27+L27</f>
        <v>0</v>
      </c>
      <c r="R27" s="832">
        <f>P27+M27</f>
        <v>15861</v>
      </c>
      <c r="S27" s="833">
        <f>Q27+R27</f>
        <v>15861</v>
      </c>
    </row>
    <row r="28" spans="1:19" x14ac:dyDescent="0.2">
      <c r="A28" s="1172">
        <f t="shared" si="0"/>
        <v>18</v>
      </c>
      <c r="B28" s="58"/>
      <c r="C28" s="133"/>
      <c r="D28" s="133"/>
      <c r="E28" s="133"/>
      <c r="F28" s="133"/>
      <c r="G28" s="133"/>
      <c r="H28" s="133"/>
      <c r="I28" s="133"/>
      <c r="J28" s="133"/>
      <c r="K28" s="70" t="s">
        <v>29</v>
      </c>
      <c r="L28" s="832"/>
      <c r="M28" s="832"/>
      <c r="N28" s="832"/>
      <c r="O28" s="7"/>
      <c r="P28" s="135"/>
      <c r="Q28" s="832"/>
      <c r="R28" s="832"/>
      <c r="S28" s="833"/>
    </row>
    <row r="29" spans="1:19" x14ac:dyDescent="0.2">
      <c r="A29" s="1172">
        <f t="shared" si="0"/>
        <v>19</v>
      </c>
      <c r="B29" s="81" t="s">
        <v>47</v>
      </c>
      <c r="C29" s="133"/>
      <c r="D29" s="133"/>
      <c r="E29" s="133"/>
      <c r="F29" s="133"/>
      <c r="G29" s="133"/>
      <c r="H29" s="133"/>
      <c r="I29" s="133"/>
      <c r="J29" s="133"/>
      <c r="K29" s="70" t="s">
        <v>30</v>
      </c>
      <c r="L29" s="832"/>
      <c r="M29" s="832"/>
      <c r="N29" s="832"/>
      <c r="O29" s="7"/>
      <c r="Q29" s="832"/>
      <c r="R29" s="832"/>
      <c r="S29" s="833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133"/>
      <c r="K30" s="70" t="s">
        <v>388</v>
      </c>
      <c r="L30" s="832"/>
      <c r="M30" s="832"/>
      <c r="N30" s="832"/>
      <c r="Q30" s="832"/>
      <c r="R30" s="832"/>
      <c r="S30" s="833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133"/>
      <c r="K31" s="70" t="s">
        <v>385</v>
      </c>
      <c r="L31" s="832"/>
      <c r="M31" s="832"/>
      <c r="N31" s="832"/>
      <c r="O31" s="7"/>
      <c r="Q31" s="832"/>
      <c r="R31" s="832"/>
      <c r="S31" s="833"/>
    </row>
    <row r="32" spans="1:19" s="62" customFormat="1" x14ac:dyDescent="0.2">
      <c r="A32" s="1225">
        <f t="shared" si="0"/>
        <v>22</v>
      </c>
      <c r="B32" s="94" t="s">
        <v>49</v>
      </c>
      <c r="C32" s="421">
        <f>C14+C20</f>
        <v>72854</v>
      </c>
      <c r="D32" s="421">
        <f>D14+D20</f>
        <v>97953</v>
      </c>
      <c r="E32" s="421">
        <f>E14+E20</f>
        <v>170807</v>
      </c>
      <c r="F32" s="421">
        <f>SUM(F12:F31)</f>
        <v>0</v>
      </c>
      <c r="G32" s="421">
        <f>SUM(G12:G31)</f>
        <v>0</v>
      </c>
      <c r="H32" s="421">
        <f>H14+H20</f>
        <v>72854</v>
      </c>
      <c r="I32" s="421">
        <f>I14+I20</f>
        <v>97953</v>
      </c>
      <c r="J32" s="421">
        <f>J14+J20</f>
        <v>170807</v>
      </c>
      <c r="K32" s="70" t="s">
        <v>381</v>
      </c>
      <c r="L32" s="895"/>
      <c r="M32" s="895"/>
      <c r="N32" s="895"/>
      <c r="Q32" s="895"/>
      <c r="R32" s="895"/>
      <c r="S32" s="896"/>
    </row>
    <row r="33" spans="1:19" s="9" customFormat="1" x14ac:dyDescent="0.2">
      <c r="A33" s="1225">
        <f t="shared" si="0"/>
        <v>23</v>
      </c>
      <c r="B33" s="95" t="s">
        <v>64</v>
      </c>
      <c r="C33" s="167">
        <f>C16+C23+C24+C25+C26+C27+C30</f>
        <v>0</v>
      </c>
      <c r="D33" s="167">
        <f t="shared" ref="D33:E33" si="6">D16+D23+D24+D25+D26+D27+D30</f>
        <v>0</v>
      </c>
      <c r="E33" s="167">
        <f t="shared" si="6"/>
        <v>0</v>
      </c>
      <c r="F33" s="167">
        <v>0</v>
      </c>
      <c r="G33" s="167">
        <v>0</v>
      </c>
      <c r="H33" s="167">
        <f>H16+H23+H24+H25+H26+H27+H30</f>
        <v>0</v>
      </c>
      <c r="I33" s="167">
        <f t="shared" ref="I33:J33" si="7">I16+I23+I24+I25+I26+I27+I30</f>
        <v>0</v>
      </c>
      <c r="J33" s="167">
        <f t="shared" si="7"/>
        <v>0</v>
      </c>
      <c r="K33" s="96" t="s">
        <v>65</v>
      </c>
      <c r="L33" s="898">
        <f>SUM(L27:L32)</f>
        <v>0</v>
      </c>
      <c r="M33" s="898">
        <f>SUM(M27:M32)</f>
        <v>15861</v>
      </c>
      <c r="N33" s="898">
        <f>SUM(N27:N31)</f>
        <v>15861</v>
      </c>
      <c r="O33" s="898">
        <f t="shared" ref="O33:P33" si="8">SUM(O27:O31)</f>
        <v>0</v>
      </c>
      <c r="P33" s="898">
        <f t="shared" si="8"/>
        <v>0</v>
      </c>
      <c r="Q33" s="898">
        <f>SUM(Q27:Q32)</f>
        <v>0</v>
      </c>
      <c r="R33" s="898">
        <f>SUM(R27:R32)</f>
        <v>15861</v>
      </c>
      <c r="S33" s="899">
        <f>SUM(S27:S31)</f>
        <v>15861</v>
      </c>
    </row>
    <row r="34" spans="1:19" x14ac:dyDescent="0.2">
      <c r="A34" s="1172">
        <f t="shared" si="0"/>
        <v>24</v>
      </c>
      <c r="B34" s="98" t="s">
        <v>48</v>
      </c>
      <c r="C34" s="106">
        <f>SUM(C32:C33)</f>
        <v>72854</v>
      </c>
      <c r="D34" s="106">
        <f>SUM(D32:D33)</f>
        <v>97953</v>
      </c>
      <c r="E34" s="106">
        <f>SUM(C34:D34)</f>
        <v>170807</v>
      </c>
      <c r="F34" s="106">
        <f>SUM(F32:F33)</f>
        <v>0</v>
      </c>
      <c r="G34" s="106">
        <f>SUM(G32:G33)</f>
        <v>0</v>
      </c>
      <c r="H34" s="106">
        <f>SUM(H32:H33)</f>
        <v>72854</v>
      </c>
      <c r="I34" s="106">
        <f>SUM(I32:I33)</f>
        <v>97953</v>
      </c>
      <c r="J34" s="106">
        <f>SUM(H34:I34)</f>
        <v>170807</v>
      </c>
      <c r="K34" s="99" t="s">
        <v>66</v>
      </c>
      <c r="L34" s="897">
        <f t="shared" ref="L34:S34" si="9">L24+L33</f>
        <v>361482</v>
      </c>
      <c r="M34" s="897">
        <f t="shared" si="9"/>
        <v>243395</v>
      </c>
      <c r="N34" s="897">
        <f t="shared" si="9"/>
        <v>604877</v>
      </c>
      <c r="O34" s="106">
        <f>O24+O33</f>
        <v>0</v>
      </c>
      <c r="P34" s="106">
        <f t="shared" si="9"/>
        <v>11000</v>
      </c>
      <c r="Q34" s="897">
        <f t="shared" si="9"/>
        <v>361482</v>
      </c>
      <c r="R34" s="897">
        <f t="shared" si="9"/>
        <v>254395</v>
      </c>
      <c r="S34" s="900">
        <f t="shared" si="9"/>
        <v>615877</v>
      </c>
    </row>
    <row r="35" spans="1:19" x14ac:dyDescent="0.2">
      <c r="A35" s="1172">
        <f t="shared" si="0"/>
        <v>25</v>
      </c>
      <c r="C35" s="135"/>
      <c r="D35" s="135"/>
      <c r="E35" s="135"/>
      <c r="F35" s="135"/>
      <c r="G35" s="135"/>
      <c r="H35" s="135"/>
      <c r="I35" s="135"/>
      <c r="J35" s="254"/>
      <c r="K35" s="91"/>
      <c r="L35" s="832"/>
      <c r="M35" s="832"/>
      <c r="N35" s="832"/>
      <c r="O35" s="7"/>
      <c r="S35" s="535"/>
    </row>
    <row r="36" spans="1:19" x14ac:dyDescent="0.2">
      <c r="A36" s="1172">
        <f t="shared" si="0"/>
        <v>26</v>
      </c>
      <c r="C36" s="135"/>
      <c r="D36" s="135"/>
      <c r="E36" s="135"/>
      <c r="F36" s="135"/>
      <c r="G36" s="135"/>
      <c r="H36" s="135"/>
      <c r="I36" s="135"/>
      <c r="J36" s="254"/>
      <c r="K36" s="92"/>
      <c r="L36" s="895"/>
      <c r="M36" s="895"/>
      <c r="N36" s="895"/>
      <c r="O36" s="7"/>
      <c r="S36" s="535"/>
    </row>
    <row r="37" spans="1:19" s="8" customFormat="1" x14ac:dyDescent="0.2">
      <c r="A37" s="1172">
        <f t="shared" si="0"/>
        <v>27</v>
      </c>
      <c r="B37" s="81"/>
      <c r="C37" s="135"/>
      <c r="D37" s="135"/>
      <c r="E37" s="135"/>
      <c r="F37" s="135"/>
      <c r="G37" s="135"/>
      <c r="H37" s="135"/>
      <c r="I37" s="135"/>
      <c r="J37" s="254"/>
      <c r="K37" s="91"/>
      <c r="L37" s="469"/>
      <c r="M37" s="469"/>
      <c r="N37" s="469"/>
      <c r="S37" s="257"/>
    </row>
    <row r="38" spans="1:19" s="8" customFormat="1" x14ac:dyDescent="0.2">
      <c r="A38" s="1172">
        <f t="shared" si="0"/>
        <v>28</v>
      </c>
      <c r="B38" s="64" t="s">
        <v>50</v>
      </c>
      <c r="C38" s="312"/>
      <c r="D38" s="312"/>
      <c r="E38" s="312"/>
      <c r="F38" s="312"/>
      <c r="G38" s="312"/>
      <c r="H38" s="312"/>
      <c r="I38" s="312"/>
      <c r="J38" s="275"/>
      <c r="K38" s="71" t="s">
        <v>31</v>
      </c>
      <c r="L38" s="575"/>
      <c r="M38" s="575"/>
      <c r="N38" s="575"/>
      <c r="S38" s="257"/>
    </row>
    <row r="39" spans="1:19" s="8" customFormat="1" x14ac:dyDescent="0.2">
      <c r="A39" s="1172">
        <f t="shared" si="0"/>
        <v>29</v>
      </c>
      <c r="B39" s="68" t="s">
        <v>597</v>
      </c>
      <c r="C39" s="312"/>
      <c r="D39" s="312"/>
      <c r="E39" s="312"/>
      <c r="F39" s="312"/>
      <c r="G39" s="312"/>
      <c r="H39" s="312"/>
      <c r="I39" s="312"/>
      <c r="J39" s="275"/>
      <c r="K39" s="100" t="s">
        <v>4</v>
      </c>
      <c r="L39" s="575"/>
      <c r="M39" s="1197"/>
      <c r="N39" s="1197"/>
      <c r="S39" s="257"/>
    </row>
    <row r="40" spans="1:19" s="8" customFormat="1" x14ac:dyDescent="0.2">
      <c r="A40" s="1172">
        <f t="shared" si="0"/>
        <v>30</v>
      </c>
      <c r="B40" s="58" t="s">
        <v>699</v>
      </c>
      <c r="C40" s="312"/>
      <c r="D40" s="312"/>
      <c r="E40" s="312"/>
      <c r="F40" s="312"/>
      <c r="G40" s="312"/>
      <c r="H40" s="312"/>
      <c r="I40" s="312"/>
      <c r="J40" s="275"/>
      <c r="K40" s="281" t="s">
        <v>3</v>
      </c>
      <c r="L40" s="575"/>
      <c r="M40" s="575"/>
      <c r="N40" s="575"/>
      <c r="S40" s="257"/>
    </row>
    <row r="41" spans="1:19" x14ac:dyDescent="0.2">
      <c r="A41" s="1172">
        <f t="shared" si="0"/>
        <v>31</v>
      </c>
      <c r="B41" s="60" t="s">
        <v>599</v>
      </c>
      <c r="C41" s="412"/>
      <c r="D41" s="412"/>
      <c r="E41" s="412"/>
      <c r="F41" s="412"/>
      <c r="G41" s="412"/>
      <c r="H41" s="412"/>
      <c r="I41" s="412"/>
      <c r="J41" s="1219"/>
      <c r="K41" s="70" t="s">
        <v>5</v>
      </c>
      <c r="L41" s="575"/>
      <c r="M41" s="575"/>
      <c r="N41" s="575"/>
      <c r="O41" s="7"/>
      <c r="S41" s="535"/>
    </row>
    <row r="42" spans="1:19" x14ac:dyDescent="0.2">
      <c r="A42" s="1172">
        <f t="shared" si="0"/>
        <v>32</v>
      </c>
      <c r="B42" s="60" t="s">
        <v>188</v>
      </c>
      <c r="C42" s="133"/>
      <c r="D42" s="133"/>
      <c r="E42" s="133"/>
      <c r="F42" s="133"/>
      <c r="G42" s="133"/>
      <c r="H42" s="133"/>
      <c r="I42" s="133"/>
      <c r="J42" s="253"/>
      <c r="K42" s="70" t="s">
        <v>6</v>
      </c>
      <c r="L42" s="575"/>
      <c r="M42" s="575"/>
      <c r="N42" s="575"/>
      <c r="O42" s="7"/>
      <c r="S42" s="535"/>
    </row>
    <row r="43" spans="1:19" x14ac:dyDescent="0.2">
      <c r="A43" s="1172">
        <f t="shared" si="0"/>
        <v>33</v>
      </c>
      <c r="B43" s="279" t="s">
        <v>230</v>
      </c>
      <c r="C43" s="133">
        <v>9193</v>
      </c>
      <c r="D43" s="133">
        <v>6000</v>
      </c>
      <c r="E43" s="133">
        <f>C43+D43</f>
        <v>15193</v>
      </c>
      <c r="F43" s="133"/>
      <c r="G43" s="133"/>
      <c r="H43" s="133">
        <f>F43+C43</f>
        <v>9193</v>
      </c>
      <c r="I43" s="133">
        <f>G43+D43</f>
        <v>6000</v>
      </c>
      <c r="J43" s="253">
        <f>H43+I43</f>
        <v>15193</v>
      </c>
      <c r="K43" s="70" t="s">
        <v>7</v>
      </c>
      <c r="L43" s="575"/>
      <c r="M43" s="575"/>
      <c r="N43" s="575"/>
      <c r="O43" s="7"/>
      <c r="S43" s="535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70"/>
      <c r="L44" s="575"/>
      <c r="M44" s="575"/>
      <c r="N44" s="575"/>
      <c r="O44" s="7"/>
      <c r="S44" s="535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70" t="s">
        <v>8</v>
      </c>
      <c r="L45" s="575"/>
      <c r="M45" s="575"/>
      <c r="N45" s="469"/>
      <c r="O45" s="7"/>
      <c r="S45" s="535"/>
    </row>
    <row r="46" spans="1:19" x14ac:dyDescent="0.2">
      <c r="A46" s="1172">
        <f t="shared" si="0"/>
        <v>36</v>
      </c>
      <c r="B46" s="60" t="s">
        <v>601</v>
      </c>
      <c r="C46" s="312"/>
      <c r="D46" s="312"/>
      <c r="E46" s="312"/>
      <c r="F46" s="312"/>
      <c r="G46" s="312"/>
      <c r="H46" s="133"/>
      <c r="I46" s="133"/>
      <c r="J46" s="253"/>
      <c r="K46" s="70" t="s">
        <v>9</v>
      </c>
      <c r="L46" s="575"/>
      <c r="M46" s="575"/>
      <c r="N46" s="469"/>
      <c r="O46" s="7"/>
      <c r="S46" s="535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70" t="s">
        <v>10</v>
      </c>
      <c r="L47" s="469"/>
      <c r="M47" s="469"/>
      <c r="N47" s="469"/>
      <c r="O47" s="7"/>
      <c r="S47" s="535"/>
    </row>
    <row r="48" spans="1:19" x14ac:dyDescent="0.2">
      <c r="A48" s="1172">
        <f t="shared" si="0"/>
        <v>38</v>
      </c>
      <c r="B48" s="279" t="s">
        <v>193</v>
      </c>
      <c r="C48" s="133">
        <f>L24-(C32+C43)</f>
        <v>279435</v>
      </c>
      <c r="D48" s="133">
        <f>M24-(D32+D43)</f>
        <v>123581</v>
      </c>
      <c r="E48" s="133">
        <f>N24-(E32+E43)</f>
        <v>403016</v>
      </c>
      <c r="F48" s="133">
        <f>O24-(F32+F43)</f>
        <v>0</v>
      </c>
      <c r="G48" s="133">
        <f>P24-(G32+G43)</f>
        <v>11000</v>
      </c>
      <c r="H48" s="133">
        <f>C48+F48</f>
        <v>279435</v>
      </c>
      <c r="I48" s="133">
        <f>D48+G48</f>
        <v>134581</v>
      </c>
      <c r="J48" s="253">
        <f t="shared" ref="J48:J49" si="10">H48+I48</f>
        <v>414016</v>
      </c>
      <c r="K48" s="70" t="s">
        <v>11</v>
      </c>
      <c r="L48" s="469"/>
      <c r="M48" s="469"/>
      <c r="N48" s="469"/>
      <c r="O48" s="7"/>
      <c r="S48" s="535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15861</v>
      </c>
      <c r="E49" s="133">
        <f>N33-E33</f>
        <v>15861</v>
      </c>
      <c r="F49" s="133">
        <f>O33-F33</f>
        <v>0</v>
      </c>
      <c r="G49" s="133">
        <f t="shared" ref="G49" si="11">P33-G33</f>
        <v>0</v>
      </c>
      <c r="H49" s="133">
        <f t="shared" ref="H49" si="12">C49+F49</f>
        <v>0</v>
      </c>
      <c r="I49" s="133">
        <f t="shared" ref="I49" si="13">D49+G49</f>
        <v>15861</v>
      </c>
      <c r="J49" s="253">
        <f t="shared" si="10"/>
        <v>15861</v>
      </c>
      <c r="K49" s="70" t="s">
        <v>12</v>
      </c>
      <c r="L49" s="469"/>
      <c r="M49" s="469"/>
      <c r="N49" s="469"/>
      <c r="O49" s="7"/>
      <c r="S49" s="535"/>
    </row>
    <row r="50" spans="1:19" x14ac:dyDescent="0.2">
      <c r="A50" s="1172">
        <f t="shared" si="0"/>
        <v>40</v>
      </c>
      <c r="B50" s="60" t="s">
        <v>1</v>
      </c>
      <c r="C50" s="133"/>
      <c r="D50" s="133"/>
      <c r="E50" s="133"/>
      <c r="F50" s="133"/>
      <c r="G50" s="133"/>
      <c r="H50" s="133"/>
      <c r="I50" s="133"/>
      <c r="J50" s="253"/>
      <c r="K50" s="70" t="s">
        <v>13</v>
      </c>
      <c r="L50" s="469"/>
      <c r="M50" s="469"/>
      <c r="N50" s="469"/>
      <c r="O50" s="7"/>
      <c r="S50" s="535"/>
    </row>
    <row r="51" spans="1:19" x14ac:dyDescent="0.2">
      <c r="A51" s="1172">
        <f t="shared" si="0"/>
        <v>41</v>
      </c>
      <c r="B51" s="60"/>
      <c r="C51" s="133"/>
      <c r="D51" s="133"/>
      <c r="E51" s="133"/>
      <c r="F51" s="133"/>
      <c r="G51" s="133"/>
      <c r="H51" s="133"/>
      <c r="I51" s="133"/>
      <c r="J51" s="253"/>
      <c r="K51" s="70" t="s">
        <v>14</v>
      </c>
      <c r="L51" s="469"/>
      <c r="M51" s="469"/>
      <c r="N51" s="469"/>
      <c r="O51" s="7"/>
      <c r="S51" s="535"/>
    </row>
    <row r="52" spans="1:19" x14ac:dyDescent="0.2">
      <c r="A52" s="1172">
        <f t="shared" si="0"/>
        <v>42</v>
      </c>
      <c r="B52" s="60"/>
      <c r="C52" s="133"/>
      <c r="D52" s="133"/>
      <c r="E52" s="133"/>
      <c r="F52" s="133"/>
      <c r="G52" s="133"/>
      <c r="H52" s="133"/>
      <c r="I52" s="133"/>
      <c r="J52" s="253"/>
      <c r="K52" s="70" t="s">
        <v>15</v>
      </c>
      <c r="L52" s="469"/>
      <c r="M52" s="469"/>
      <c r="N52" s="469"/>
      <c r="O52" s="7"/>
      <c r="S52" s="535"/>
    </row>
    <row r="53" spans="1:19" ht="12" thickBot="1" x14ac:dyDescent="0.25">
      <c r="A53" s="1172">
        <f t="shared" si="0"/>
        <v>43</v>
      </c>
      <c r="B53" s="98" t="s">
        <v>389</v>
      </c>
      <c r="C53" s="312">
        <f>SUM(C39:C51)</f>
        <v>288628</v>
      </c>
      <c r="D53" s="312">
        <f>SUM(D39:D51)</f>
        <v>145442</v>
      </c>
      <c r="E53" s="312">
        <f>SUM(E39:E51)</f>
        <v>434070</v>
      </c>
      <c r="F53" s="312">
        <f>SUM(F40:F52)</f>
        <v>0</v>
      </c>
      <c r="G53" s="312">
        <f>SUM(G40:G52)</f>
        <v>11000</v>
      </c>
      <c r="H53" s="312">
        <f>SUM(H40:H52)</f>
        <v>288628</v>
      </c>
      <c r="I53" s="312">
        <f>SUM(I40:I52)</f>
        <v>156442</v>
      </c>
      <c r="J53" s="275">
        <f>SUM(J40:J52)</f>
        <v>445070</v>
      </c>
      <c r="K53" s="71" t="s">
        <v>382</v>
      </c>
      <c r="L53" s="897">
        <f>SUM(L39:L52)</f>
        <v>0</v>
      </c>
      <c r="M53" s="897">
        <f>SUM(M39:M52)</f>
        <v>0</v>
      </c>
      <c r="N53" s="897">
        <f>SUM(N39:N52)</f>
        <v>0</v>
      </c>
      <c r="O53" s="7">
        <v>0</v>
      </c>
      <c r="P53" s="7">
        <v>0</v>
      </c>
      <c r="Q53" s="7">
        <v>0</v>
      </c>
      <c r="R53" s="7">
        <v>0</v>
      </c>
      <c r="S53" s="535">
        <v>0</v>
      </c>
    </row>
    <row r="54" spans="1:19" ht="12" thickBot="1" x14ac:dyDescent="0.25">
      <c r="A54" s="441">
        <f t="shared" si="0"/>
        <v>44</v>
      </c>
      <c r="B54" s="271" t="s">
        <v>384</v>
      </c>
      <c r="C54" s="444">
        <f>C34+C53</f>
        <v>361482</v>
      </c>
      <c r="D54" s="444">
        <f>D34+D53</f>
        <v>243395</v>
      </c>
      <c r="E54" s="444">
        <f>E34+E53</f>
        <v>604877</v>
      </c>
      <c r="F54" s="444">
        <f>F34+F53</f>
        <v>0</v>
      </c>
      <c r="G54" s="444">
        <f t="shared" ref="G54:I54" si="14">G34+G53</f>
        <v>11000</v>
      </c>
      <c r="H54" s="444">
        <f>H34+H53</f>
        <v>361482</v>
      </c>
      <c r="I54" s="444">
        <f t="shared" si="14"/>
        <v>254395</v>
      </c>
      <c r="J54" s="445">
        <f>J34+J53</f>
        <v>615877</v>
      </c>
      <c r="K54" s="1204" t="s">
        <v>383</v>
      </c>
      <c r="L54" s="444">
        <f>L34+L53</f>
        <v>361482</v>
      </c>
      <c r="M54" s="444">
        <f>M34+M53</f>
        <v>243395</v>
      </c>
      <c r="N54" s="444">
        <f>N34+N53</f>
        <v>604877</v>
      </c>
      <c r="O54" s="435">
        <f>O34+O53</f>
        <v>0</v>
      </c>
      <c r="P54" s="444">
        <f t="shared" ref="P54:S54" si="15">P34+P53</f>
        <v>11000</v>
      </c>
      <c r="Q54" s="444">
        <f t="shared" si="15"/>
        <v>361482</v>
      </c>
      <c r="R54" s="444">
        <f t="shared" si="15"/>
        <v>254395</v>
      </c>
      <c r="S54" s="445">
        <f t="shared" si="15"/>
        <v>615877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106"/>
      <c r="M55" s="106"/>
      <c r="N55" s="106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A16" zoomScaleNormal="100" workbookViewId="0">
      <selection activeCell="P14" sqref="P14"/>
    </sheetView>
  </sheetViews>
  <sheetFormatPr defaultColWidth="9.140625" defaultRowHeight="11.25" x14ac:dyDescent="0.2"/>
  <cols>
    <col min="1" max="1" width="4.85546875" style="81" customWidth="1"/>
    <col min="2" max="2" width="38.28515625" style="81" customWidth="1"/>
    <col min="3" max="10" width="9.5703125" style="82" customWidth="1"/>
    <col min="11" max="11" width="38" style="82" customWidth="1"/>
    <col min="12" max="12" width="9.5703125" style="82" customWidth="1"/>
    <col min="13" max="14" width="9.5703125" style="135" customWidth="1"/>
    <col min="15" max="15" width="9.5703125" style="81" customWidth="1"/>
    <col min="16" max="19" width="9.5703125" style="7" customWidth="1"/>
    <col min="20" max="16384" width="9.140625" style="7"/>
  </cols>
  <sheetData>
    <row r="1" spans="1:19" ht="12.75" customHeight="1" x14ac:dyDescent="0.2">
      <c r="A1" s="1265" t="s">
        <v>1232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N2" s="163"/>
    </row>
    <row r="3" spans="1:19" x14ac:dyDescent="0.2">
      <c r="N3" s="16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605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326" t="s">
        <v>1242</v>
      </c>
      <c r="B6" s="1326"/>
      <c r="C6" s="1326"/>
      <c r="D6" s="1326"/>
      <c r="E6" s="1326"/>
      <c r="F6" s="1326"/>
      <c r="G6" s="1326"/>
      <c r="H6" s="1326"/>
      <c r="I6" s="1326"/>
      <c r="J6" s="1326"/>
      <c r="K6" s="1326"/>
      <c r="L6" s="1326"/>
      <c r="M6" s="1326"/>
      <c r="N6" s="1326"/>
      <c r="O6" s="1326"/>
      <c r="P6" s="1326"/>
      <c r="Q6" s="1326"/>
      <c r="R6" s="1326"/>
      <c r="S6" s="1326"/>
    </row>
    <row r="7" spans="1:19" ht="12.75" customHeight="1" x14ac:dyDescent="0.2">
      <c r="A7" s="1268" t="s">
        <v>245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413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1247</v>
      </c>
      <c r="I9" s="1278"/>
      <c r="J9" s="1278"/>
      <c r="K9" s="1413"/>
      <c r="L9" s="1271" t="s">
        <v>1241</v>
      </c>
      <c r="M9" s="1271"/>
      <c r="N9" s="1271"/>
      <c r="O9" s="1257" t="s">
        <v>1230</v>
      </c>
      <c r="P9" s="1258"/>
      <c r="Q9" s="1257" t="s">
        <v>1248</v>
      </c>
      <c r="R9" s="1258"/>
      <c r="S9" s="1258"/>
    </row>
    <row r="10" spans="1:19" s="61" customFormat="1" ht="36.6" customHeight="1" x14ac:dyDescent="0.2">
      <c r="A10" s="1273"/>
      <c r="B10" s="1206" t="s">
        <v>58</v>
      </c>
      <c r="C10" s="1194" t="s">
        <v>59</v>
      </c>
      <c r="D10" s="1194" t="s">
        <v>60</v>
      </c>
      <c r="E10" s="1194" t="s">
        <v>61</v>
      </c>
      <c r="F10" s="1196" t="s">
        <v>59</v>
      </c>
      <c r="G10" s="1196" t="s">
        <v>60</v>
      </c>
      <c r="H10" s="1196" t="s">
        <v>59</v>
      </c>
      <c r="I10" s="1196" t="s">
        <v>60</v>
      </c>
      <c r="J10" s="1196" t="s">
        <v>61</v>
      </c>
      <c r="K10" s="1207" t="s">
        <v>62</v>
      </c>
      <c r="L10" s="1194" t="s">
        <v>59</v>
      </c>
      <c r="M10" s="1195" t="s">
        <v>60</v>
      </c>
      <c r="N10" s="1195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208">
        <v>1</v>
      </c>
      <c r="B11" s="1209" t="s">
        <v>22</v>
      </c>
      <c r="C11" s="1199"/>
      <c r="D11" s="1199"/>
      <c r="E11" s="1199"/>
      <c r="F11" s="1199"/>
      <c r="G11" s="1199"/>
      <c r="H11" s="1199"/>
      <c r="I11" s="1199"/>
      <c r="J11" s="1210"/>
      <c r="K11" s="1198" t="s">
        <v>23</v>
      </c>
      <c r="L11" s="1199"/>
      <c r="M11" s="419"/>
      <c r="N11" s="1200"/>
      <c r="O11" s="1201"/>
      <c r="P11" s="1201"/>
      <c r="Q11" s="1199"/>
      <c r="R11" s="419"/>
      <c r="S11" s="1216"/>
    </row>
    <row r="12" spans="1:19" x14ac:dyDescent="0.2">
      <c r="A12" s="1172">
        <f t="shared" ref="A12:A54" si="0">A11+1</f>
        <v>2</v>
      </c>
      <c r="B12" s="58" t="s">
        <v>33</v>
      </c>
      <c r="C12" s="133"/>
      <c r="D12" s="133"/>
      <c r="E12" s="133"/>
      <c r="F12" s="133"/>
      <c r="G12" s="133"/>
      <c r="H12" s="133"/>
      <c r="I12" s="133"/>
      <c r="J12" s="253"/>
      <c r="K12" s="70" t="s">
        <v>196</v>
      </c>
      <c r="L12" s="133">
        <v>26695</v>
      </c>
      <c r="M12" s="133">
        <v>15525</v>
      </c>
      <c r="N12" s="165">
        <f>L12+M12</f>
        <v>42220</v>
      </c>
      <c r="O12" s="133">
        <v>2500</v>
      </c>
      <c r="P12" s="133"/>
      <c r="Q12" s="133">
        <f>O12+L12</f>
        <v>29195</v>
      </c>
      <c r="R12" s="133">
        <f>P12+M12</f>
        <v>15525</v>
      </c>
      <c r="S12" s="252">
        <f>SUM(Q12:R12)</f>
        <v>44720</v>
      </c>
    </row>
    <row r="13" spans="1:19" x14ac:dyDescent="0.2">
      <c r="A13" s="1172">
        <f t="shared" si="0"/>
        <v>3</v>
      </c>
      <c r="B13" s="58" t="s">
        <v>34</v>
      </c>
      <c r="C13" s="133"/>
      <c r="D13" s="133"/>
      <c r="E13" s="133"/>
      <c r="F13" s="133"/>
      <c r="G13" s="133"/>
      <c r="H13" s="133"/>
      <c r="I13" s="133"/>
      <c r="J13" s="253"/>
      <c r="K13" s="70" t="s">
        <v>197</v>
      </c>
      <c r="L13" s="133">
        <v>3480</v>
      </c>
      <c r="M13" s="133">
        <v>2020</v>
      </c>
      <c r="N13" s="165">
        <f t="shared" ref="N13:N14" si="1">L13+M13</f>
        <v>5500</v>
      </c>
      <c r="O13" s="133">
        <v>500</v>
      </c>
      <c r="P13" s="133"/>
      <c r="Q13" s="133">
        <f t="shared" ref="Q13:Q14" si="2">O13+L13</f>
        <v>3980</v>
      </c>
      <c r="R13" s="133">
        <f t="shared" ref="R13:R14" si="3">P13+M13</f>
        <v>2020</v>
      </c>
      <c r="S13" s="252">
        <f>SUM(Q13:R13)</f>
        <v>6000</v>
      </c>
    </row>
    <row r="14" spans="1:19" x14ac:dyDescent="0.2">
      <c r="A14" s="1172">
        <f t="shared" si="0"/>
        <v>4</v>
      </c>
      <c r="B14" s="58" t="s">
        <v>1202</v>
      </c>
      <c r="C14" s="133"/>
      <c r="D14" s="133"/>
      <c r="E14" s="133"/>
      <c r="F14" s="133"/>
      <c r="G14" s="133"/>
      <c r="H14" s="133"/>
      <c r="I14" s="133"/>
      <c r="J14" s="253"/>
      <c r="K14" s="70" t="s">
        <v>198</v>
      </c>
      <c r="L14" s="133">
        <v>32000</v>
      </c>
      <c r="M14" s="133"/>
      <c r="N14" s="165">
        <f t="shared" si="1"/>
        <v>32000</v>
      </c>
      <c r="O14" s="133">
        <v>1200</v>
      </c>
      <c r="P14" s="133"/>
      <c r="Q14" s="133">
        <f t="shared" si="2"/>
        <v>33200</v>
      </c>
      <c r="R14" s="133">
        <f t="shared" si="3"/>
        <v>0</v>
      </c>
      <c r="S14" s="252">
        <f>SUM(Q14:R14)</f>
        <v>33200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253"/>
      <c r="K15" s="70"/>
      <c r="L15" s="597"/>
      <c r="M15" s="597"/>
      <c r="N15" s="597"/>
      <c r="O15" s="133"/>
      <c r="P15" s="133"/>
      <c r="Q15" s="597"/>
      <c r="R15" s="597"/>
      <c r="S15" s="601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/>
      <c r="F16" s="133"/>
      <c r="G16" s="133"/>
      <c r="H16" s="133"/>
      <c r="I16" s="133"/>
      <c r="J16" s="253"/>
      <c r="K16" s="70" t="s">
        <v>26</v>
      </c>
      <c r="L16" s="597"/>
      <c r="M16" s="597"/>
      <c r="N16" s="597"/>
      <c r="O16" s="133"/>
      <c r="P16" s="133"/>
      <c r="Q16" s="597"/>
      <c r="R16" s="597"/>
      <c r="S16" s="601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253"/>
      <c r="K17" s="70" t="s">
        <v>28</v>
      </c>
      <c r="L17" s="597"/>
      <c r="M17" s="597"/>
      <c r="N17" s="597"/>
      <c r="O17" s="133"/>
      <c r="P17" s="133"/>
      <c r="Q17" s="597"/>
      <c r="R17" s="597"/>
      <c r="S17" s="601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/>
      <c r="F18" s="133"/>
      <c r="G18" s="133"/>
      <c r="H18" s="133"/>
      <c r="I18" s="133"/>
      <c r="J18" s="253"/>
      <c r="K18" s="70" t="s">
        <v>387</v>
      </c>
      <c r="L18" s="597"/>
      <c r="M18" s="597"/>
      <c r="N18" s="597"/>
      <c r="O18" s="133"/>
      <c r="P18" s="133"/>
      <c r="Q18" s="597"/>
      <c r="R18" s="597"/>
      <c r="S18" s="601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65"/>
      <c r="F19" s="165"/>
      <c r="G19" s="165"/>
      <c r="H19" s="165"/>
      <c r="I19" s="165"/>
      <c r="J19" s="252"/>
      <c r="K19" s="70" t="s">
        <v>386</v>
      </c>
      <c r="L19" s="597"/>
      <c r="M19" s="597"/>
      <c r="N19" s="597"/>
      <c r="O19" s="133"/>
      <c r="P19" s="133"/>
      <c r="Q19" s="597"/>
      <c r="R19" s="597"/>
      <c r="S19" s="601"/>
    </row>
    <row r="20" spans="1:19" x14ac:dyDescent="0.2">
      <c r="A20" s="1172">
        <f t="shared" si="0"/>
        <v>10</v>
      </c>
      <c r="B20" s="58" t="s">
        <v>175</v>
      </c>
      <c r="C20" s="165"/>
      <c r="D20" s="165">
        <v>3200</v>
      </c>
      <c r="E20" s="165">
        <f>C20+D20</f>
        <v>3200</v>
      </c>
      <c r="F20" s="165"/>
      <c r="G20" s="165"/>
      <c r="H20" s="165">
        <f>F20+C20</f>
        <v>0</v>
      </c>
      <c r="I20" s="165">
        <f>G20+D20</f>
        <v>3200</v>
      </c>
      <c r="J20" s="252">
        <f>H20+I20</f>
        <v>3200</v>
      </c>
      <c r="K20" s="70" t="s">
        <v>682</v>
      </c>
      <c r="L20" s="133"/>
      <c r="M20" s="133"/>
      <c r="N20" s="133"/>
      <c r="O20" s="133"/>
      <c r="P20" s="133"/>
      <c r="Q20" s="133"/>
      <c r="R20" s="133"/>
      <c r="S20" s="253">
        <f>Q20+R20</f>
        <v>0</v>
      </c>
    </row>
    <row r="21" spans="1:19" x14ac:dyDescent="0.2">
      <c r="A21" s="1172">
        <f t="shared" si="0"/>
        <v>11</v>
      </c>
      <c r="C21" s="596"/>
      <c r="D21" s="596"/>
      <c r="E21" s="596"/>
      <c r="F21" s="596"/>
      <c r="G21" s="596"/>
      <c r="H21" s="596"/>
      <c r="I21" s="596"/>
      <c r="J21" s="598"/>
      <c r="K21" s="70" t="s">
        <v>379</v>
      </c>
      <c r="L21" s="133"/>
      <c r="M21" s="133"/>
      <c r="N21" s="133"/>
      <c r="O21" s="133"/>
      <c r="P21" s="133"/>
      <c r="Q21" s="133"/>
      <c r="R21" s="133"/>
      <c r="S21" s="253"/>
    </row>
    <row r="22" spans="1:19" s="62" customFormat="1" x14ac:dyDescent="0.2">
      <c r="A22" s="1172">
        <f t="shared" si="0"/>
        <v>12</v>
      </c>
      <c r="B22" s="81" t="s">
        <v>39</v>
      </c>
      <c r="C22" s="596"/>
      <c r="D22" s="596"/>
      <c r="E22" s="596"/>
      <c r="F22" s="596"/>
      <c r="G22" s="596"/>
      <c r="H22" s="596"/>
      <c r="I22" s="596"/>
      <c r="J22" s="598"/>
      <c r="K22" s="70" t="s">
        <v>380</v>
      </c>
      <c r="L22" s="133"/>
      <c r="M22" s="133"/>
      <c r="N22" s="133"/>
      <c r="O22" s="407"/>
      <c r="P22" s="407"/>
      <c r="Q22" s="133"/>
      <c r="R22" s="133"/>
      <c r="S22" s="253"/>
    </row>
    <row r="23" spans="1:19" s="62" customFormat="1" x14ac:dyDescent="0.2">
      <c r="A23" s="1172">
        <f t="shared" si="0"/>
        <v>13</v>
      </c>
      <c r="B23" s="81" t="s">
        <v>40</v>
      </c>
      <c r="C23" s="596"/>
      <c r="D23" s="596"/>
      <c r="E23" s="596"/>
      <c r="F23" s="596"/>
      <c r="G23" s="596"/>
      <c r="H23" s="596"/>
      <c r="I23" s="596"/>
      <c r="J23" s="598"/>
      <c r="K23" s="91"/>
      <c r="L23" s="133"/>
      <c r="M23" s="133"/>
      <c r="N23" s="133"/>
      <c r="O23" s="407"/>
      <c r="P23" s="407"/>
      <c r="Q23" s="133"/>
      <c r="R23" s="133"/>
      <c r="S23" s="253"/>
    </row>
    <row r="24" spans="1:19" x14ac:dyDescent="0.2">
      <c r="A24" s="1172">
        <f t="shared" si="0"/>
        <v>14</v>
      </c>
      <c r="B24" s="58" t="s">
        <v>41</v>
      </c>
      <c r="C24" s="797"/>
      <c r="D24" s="797"/>
      <c r="E24" s="797"/>
      <c r="F24" s="797"/>
      <c r="G24" s="797"/>
      <c r="H24" s="797"/>
      <c r="I24" s="797"/>
      <c r="J24" s="1211"/>
      <c r="K24" s="92" t="s">
        <v>63</v>
      </c>
      <c r="L24" s="1250">
        <f>SUM(L12:L22)</f>
        <v>62175</v>
      </c>
      <c r="M24" s="1250">
        <f>SUM(M12:M22)</f>
        <v>17545</v>
      </c>
      <c r="N24" s="1250">
        <f>SUM(N12:N22)</f>
        <v>79720</v>
      </c>
      <c r="O24" s="133">
        <f>SUM(O12:O23)</f>
        <v>4200</v>
      </c>
      <c r="P24" s="133">
        <f>SUM(P12:P23)</f>
        <v>0</v>
      </c>
      <c r="Q24" s="1250">
        <f>SUM(Q12:Q22)</f>
        <v>66375</v>
      </c>
      <c r="R24" s="1250">
        <f>SUM(R12:R22)</f>
        <v>17545</v>
      </c>
      <c r="S24" s="1251">
        <f>SUM(S12:S22)</f>
        <v>83920</v>
      </c>
    </row>
    <row r="25" spans="1:19" x14ac:dyDescent="0.2">
      <c r="A25" s="1172">
        <f t="shared" si="0"/>
        <v>15</v>
      </c>
      <c r="B25" s="58" t="s">
        <v>42</v>
      </c>
      <c r="C25" s="596"/>
      <c r="D25" s="596"/>
      <c r="E25" s="596"/>
      <c r="F25" s="596"/>
      <c r="G25" s="596"/>
      <c r="H25" s="596"/>
      <c r="I25" s="596"/>
      <c r="J25" s="598"/>
      <c r="K25" s="91"/>
      <c r="L25" s="133"/>
      <c r="M25" s="133"/>
      <c r="N25" s="133"/>
      <c r="O25" s="133"/>
      <c r="P25" s="133"/>
      <c r="Q25" s="133"/>
      <c r="R25" s="133"/>
      <c r="S25" s="253"/>
    </row>
    <row r="26" spans="1:19" x14ac:dyDescent="0.2">
      <c r="A26" s="1172">
        <f t="shared" si="0"/>
        <v>16</v>
      </c>
      <c r="B26" s="58" t="s">
        <v>43</v>
      </c>
      <c r="C26" s="798"/>
      <c r="D26" s="798"/>
      <c r="E26" s="798"/>
      <c r="F26" s="798"/>
      <c r="G26" s="798"/>
      <c r="H26" s="798"/>
      <c r="I26" s="798"/>
      <c r="J26" s="1212"/>
      <c r="K26" s="71" t="s">
        <v>32</v>
      </c>
      <c r="L26" s="312"/>
      <c r="M26" s="312"/>
      <c r="N26" s="133"/>
      <c r="O26" s="133"/>
      <c r="P26" s="133"/>
      <c r="Q26" s="312"/>
      <c r="R26" s="312"/>
      <c r="S26" s="253"/>
    </row>
    <row r="27" spans="1:19" x14ac:dyDescent="0.2">
      <c r="A27" s="1172">
        <f t="shared" si="0"/>
        <v>17</v>
      </c>
      <c r="B27" s="58" t="s">
        <v>44</v>
      </c>
      <c r="C27" s="597"/>
      <c r="D27" s="597"/>
      <c r="E27" s="597"/>
      <c r="F27" s="597"/>
      <c r="G27" s="597"/>
      <c r="H27" s="597"/>
      <c r="I27" s="597"/>
      <c r="J27" s="601"/>
      <c r="K27" s="70" t="s">
        <v>231</v>
      </c>
      <c r="L27" s="133"/>
      <c r="M27" s="133">
        <v>3810</v>
      </c>
      <c r="N27" s="133">
        <f>L27+M27</f>
        <v>3810</v>
      </c>
      <c r="O27" s="133"/>
      <c r="P27" s="133"/>
      <c r="Q27" s="133">
        <f>O27+L27</f>
        <v>0</v>
      </c>
      <c r="R27" s="133">
        <f>P27+M27</f>
        <v>3810</v>
      </c>
      <c r="S27" s="253">
        <f>Q27+R27</f>
        <v>3810</v>
      </c>
    </row>
    <row r="28" spans="1:19" x14ac:dyDescent="0.2">
      <c r="A28" s="1172">
        <f t="shared" si="0"/>
        <v>18</v>
      </c>
      <c r="B28" s="58"/>
      <c r="C28" s="597"/>
      <c r="D28" s="597"/>
      <c r="E28" s="597"/>
      <c r="F28" s="597"/>
      <c r="G28" s="597"/>
      <c r="H28" s="597"/>
      <c r="I28" s="597"/>
      <c r="J28" s="601"/>
      <c r="K28" s="70" t="s">
        <v>29</v>
      </c>
      <c r="L28" s="133"/>
      <c r="M28" s="133"/>
      <c r="N28" s="133"/>
      <c r="O28" s="133"/>
      <c r="P28" s="133"/>
      <c r="Q28" s="133"/>
      <c r="R28" s="133"/>
      <c r="S28" s="253"/>
    </row>
    <row r="29" spans="1:19" x14ac:dyDescent="0.2">
      <c r="A29" s="1172">
        <f t="shared" si="0"/>
        <v>19</v>
      </c>
      <c r="B29" s="81" t="s">
        <v>47</v>
      </c>
      <c r="C29" s="133"/>
      <c r="D29" s="133">
        <v>300</v>
      </c>
      <c r="E29" s="133">
        <f>C29+D29</f>
        <v>300</v>
      </c>
      <c r="F29" s="133"/>
      <c r="G29" s="133"/>
      <c r="H29" s="133">
        <f>C29+F29</f>
        <v>0</v>
      </c>
      <c r="I29" s="133">
        <f>D29+G29</f>
        <v>300</v>
      </c>
      <c r="J29" s="253">
        <f>H29+I29</f>
        <v>300</v>
      </c>
      <c r="K29" s="70" t="s">
        <v>30</v>
      </c>
      <c r="L29" s="133"/>
      <c r="M29" s="133"/>
      <c r="N29" s="133"/>
      <c r="O29" s="133"/>
      <c r="P29" s="133"/>
      <c r="Q29" s="133"/>
      <c r="R29" s="133"/>
      <c r="S29" s="253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253"/>
      <c r="K30" s="70" t="s">
        <v>388</v>
      </c>
      <c r="L30" s="133"/>
      <c r="M30" s="133"/>
      <c r="N30" s="133"/>
      <c r="O30" s="407"/>
      <c r="P30" s="407"/>
      <c r="Q30" s="133"/>
      <c r="R30" s="133"/>
      <c r="S30" s="253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253"/>
      <c r="K31" s="70" t="s">
        <v>385</v>
      </c>
      <c r="L31" s="133"/>
      <c r="M31" s="133"/>
      <c r="N31" s="133"/>
      <c r="O31" s="133"/>
      <c r="P31" s="133"/>
      <c r="Q31" s="133"/>
      <c r="R31" s="133"/>
      <c r="S31" s="253"/>
    </row>
    <row r="32" spans="1:19" s="8" customFormat="1" x14ac:dyDescent="0.2">
      <c r="A32" s="1172">
        <f t="shared" si="0"/>
        <v>22</v>
      </c>
      <c r="B32" s="94" t="s">
        <v>49</v>
      </c>
      <c r="C32" s="421">
        <f>C14+C20</f>
        <v>0</v>
      </c>
      <c r="D32" s="421">
        <f>D14+D20+D29</f>
        <v>3500</v>
      </c>
      <c r="E32" s="421">
        <f>E14+E20+E29</f>
        <v>3500</v>
      </c>
      <c r="F32" s="421">
        <f t="shared" ref="F32:I32" si="4">F14+F20+F29</f>
        <v>0</v>
      </c>
      <c r="G32" s="421">
        <f t="shared" si="4"/>
        <v>0</v>
      </c>
      <c r="H32" s="421">
        <f t="shared" si="4"/>
        <v>0</v>
      </c>
      <c r="I32" s="421">
        <f t="shared" si="4"/>
        <v>3500</v>
      </c>
      <c r="J32" s="1213">
        <f>H32+I32</f>
        <v>3500</v>
      </c>
      <c r="K32" s="70" t="s">
        <v>381</v>
      </c>
      <c r="L32" s="133"/>
      <c r="M32" s="133"/>
      <c r="N32" s="133"/>
      <c r="O32" s="312"/>
      <c r="P32" s="312"/>
      <c r="Q32" s="133"/>
      <c r="R32" s="133"/>
      <c r="S32" s="253"/>
    </row>
    <row r="33" spans="1:19" x14ac:dyDescent="0.2">
      <c r="A33" s="1172">
        <f t="shared" si="0"/>
        <v>23</v>
      </c>
      <c r="B33" s="95" t="s">
        <v>64</v>
      </c>
      <c r="C33" s="167">
        <v>0</v>
      </c>
      <c r="D33" s="167">
        <v>0</v>
      </c>
      <c r="E33" s="167">
        <v>0</v>
      </c>
      <c r="F33" s="167">
        <v>0</v>
      </c>
      <c r="G33" s="167">
        <v>0</v>
      </c>
      <c r="H33" s="167">
        <v>0</v>
      </c>
      <c r="I33" s="167">
        <v>0</v>
      </c>
      <c r="J33" s="256">
        <v>0</v>
      </c>
      <c r="K33" s="96" t="s">
        <v>65</v>
      </c>
      <c r="L33" s="407">
        <f>SUM(L27:L32)</f>
        <v>0</v>
      </c>
      <c r="M33" s="407">
        <f>SUM(M27:M32)</f>
        <v>3810</v>
      </c>
      <c r="N33" s="407">
        <f>SUM(N27:N31)</f>
        <v>3810</v>
      </c>
      <c r="O33" s="133">
        <f>O27+O28+O29+O30+O31+O32</f>
        <v>0</v>
      </c>
      <c r="P33" s="133">
        <f>P27+P28+P29+P30+P31+P32</f>
        <v>0</v>
      </c>
      <c r="Q33" s="407">
        <f>SUM(Q27:Q32)</f>
        <v>0</v>
      </c>
      <c r="R33" s="407">
        <f>SUM(R27:R32)</f>
        <v>3810</v>
      </c>
      <c r="S33" s="1218">
        <f>SUM(S27:S31)</f>
        <v>3810</v>
      </c>
    </row>
    <row r="34" spans="1:19" x14ac:dyDescent="0.2">
      <c r="A34" s="1172">
        <f t="shared" si="0"/>
        <v>24</v>
      </c>
      <c r="B34" s="98" t="s">
        <v>48</v>
      </c>
      <c r="C34" s="106">
        <f>C32+C33</f>
        <v>0</v>
      </c>
      <c r="D34" s="106">
        <f t="shared" ref="D34:J34" si="5">D32+D33</f>
        <v>3500</v>
      </c>
      <c r="E34" s="106">
        <f t="shared" si="5"/>
        <v>3500</v>
      </c>
      <c r="F34" s="106">
        <f t="shared" si="5"/>
        <v>0</v>
      </c>
      <c r="G34" s="106">
        <f t="shared" si="5"/>
        <v>0</v>
      </c>
      <c r="H34" s="106">
        <f t="shared" si="5"/>
        <v>0</v>
      </c>
      <c r="I34" s="106">
        <f t="shared" si="5"/>
        <v>3500</v>
      </c>
      <c r="J34" s="106">
        <f t="shared" si="5"/>
        <v>3500</v>
      </c>
      <c r="K34" s="99" t="s">
        <v>66</v>
      </c>
      <c r="L34" s="312">
        <f t="shared" ref="L34:S34" si="6">L24+L33</f>
        <v>62175</v>
      </c>
      <c r="M34" s="312">
        <f t="shared" si="6"/>
        <v>21355</v>
      </c>
      <c r="N34" s="312">
        <f t="shared" si="6"/>
        <v>83530</v>
      </c>
      <c r="O34" s="312">
        <f>O24+O33</f>
        <v>4200</v>
      </c>
      <c r="P34" s="312">
        <f>P24+P33</f>
        <v>0</v>
      </c>
      <c r="Q34" s="312">
        <f t="shared" si="6"/>
        <v>66375</v>
      </c>
      <c r="R34" s="312">
        <f t="shared" si="6"/>
        <v>21355</v>
      </c>
      <c r="S34" s="275">
        <f t="shared" si="6"/>
        <v>87730</v>
      </c>
    </row>
    <row r="35" spans="1:19" x14ac:dyDescent="0.2">
      <c r="A35" s="1172">
        <f t="shared" si="0"/>
        <v>25</v>
      </c>
      <c r="C35" s="469"/>
      <c r="D35" s="469"/>
      <c r="E35" s="469"/>
      <c r="F35" s="469"/>
      <c r="G35" s="469"/>
      <c r="H35" s="469"/>
      <c r="I35" s="469"/>
      <c r="J35" s="470"/>
      <c r="K35" s="91"/>
      <c r="L35" s="597"/>
      <c r="M35" s="597"/>
      <c r="N35" s="597"/>
      <c r="O35" s="133"/>
      <c r="P35" s="133"/>
      <c r="Q35" s="597"/>
      <c r="R35" s="597"/>
      <c r="S35" s="601"/>
    </row>
    <row r="36" spans="1:19" x14ac:dyDescent="0.2">
      <c r="A36" s="1172">
        <f t="shared" si="0"/>
        <v>26</v>
      </c>
      <c r="C36" s="469"/>
      <c r="D36" s="469"/>
      <c r="E36" s="469"/>
      <c r="F36" s="469"/>
      <c r="G36" s="469"/>
      <c r="H36" s="469"/>
      <c r="I36" s="469"/>
      <c r="J36" s="470"/>
      <c r="K36" s="92"/>
      <c r="L36" s="1252"/>
      <c r="M36" s="1252"/>
      <c r="N36" s="1252"/>
      <c r="O36" s="133"/>
      <c r="P36" s="133"/>
      <c r="Q36" s="1252"/>
      <c r="R36" s="1252"/>
      <c r="S36" s="1253"/>
    </row>
    <row r="37" spans="1:19" s="8" customFormat="1" x14ac:dyDescent="0.2">
      <c r="A37" s="1172">
        <f t="shared" si="0"/>
        <v>27</v>
      </c>
      <c r="B37" s="81"/>
      <c r="C37" s="469"/>
      <c r="D37" s="469"/>
      <c r="E37" s="469"/>
      <c r="F37" s="469"/>
      <c r="G37" s="469"/>
      <c r="H37" s="469"/>
      <c r="I37" s="469"/>
      <c r="J37" s="470"/>
      <c r="K37" s="91"/>
      <c r="L37" s="597"/>
      <c r="M37" s="597"/>
      <c r="N37" s="597"/>
      <c r="O37" s="312"/>
      <c r="P37" s="312"/>
      <c r="Q37" s="597"/>
      <c r="R37" s="597"/>
      <c r="S37" s="601"/>
    </row>
    <row r="38" spans="1:19" s="8" customFormat="1" x14ac:dyDescent="0.2">
      <c r="A38" s="1172">
        <f t="shared" si="0"/>
        <v>28</v>
      </c>
      <c r="B38" s="64" t="s">
        <v>50</v>
      </c>
      <c r="C38" s="798"/>
      <c r="D38" s="798"/>
      <c r="E38" s="798"/>
      <c r="F38" s="798"/>
      <c r="G38" s="798"/>
      <c r="H38" s="798"/>
      <c r="I38" s="798"/>
      <c r="J38" s="1212"/>
      <c r="K38" s="71" t="s">
        <v>31</v>
      </c>
      <c r="L38" s="798"/>
      <c r="M38" s="798"/>
      <c r="N38" s="798"/>
      <c r="O38" s="312"/>
      <c r="P38" s="312"/>
      <c r="Q38" s="798"/>
      <c r="R38" s="798"/>
      <c r="S38" s="1212"/>
    </row>
    <row r="39" spans="1:19" s="8" customFormat="1" ht="12" customHeight="1" x14ac:dyDescent="0.2">
      <c r="A39" s="1172">
        <f t="shared" si="0"/>
        <v>29</v>
      </c>
      <c r="B39" s="68" t="s">
        <v>597</v>
      </c>
      <c r="C39" s="798"/>
      <c r="D39" s="798"/>
      <c r="E39" s="798"/>
      <c r="F39" s="798"/>
      <c r="G39" s="798"/>
      <c r="H39" s="798"/>
      <c r="I39" s="798"/>
      <c r="J39" s="1212"/>
      <c r="K39" s="100" t="s">
        <v>4</v>
      </c>
      <c r="L39" s="798"/>
      <c r="M39" s="798"/>
      <c r="N39" s="798"/>
      <c r="O39" s="312"/>
      <c r="P39" s="312"/>
      <c r="Q39" s="798"/>
      <c r="R39" s="798"/>
      <c r="S39" s="1212"/>
    </row>
    <row r="40" spans="1:19" s="8" customFormat="1" x14ac:dyDescent="0.2">
      <c r="A40" s="1172">
        <f t="shared" si="0"/>
        <v>30</v>
      </c>
      <c r="B40" s="81" t="s">
        <v>701</v>
      </c>
      <c r="C40" s="798"/>
      <c r="D40" s="798"/>
      <c r="E40" s="798"/>
      <c r="F40" s="798"/>
      <c r="G40" s="798"/>
      <c r="H40" s="798"/>
      <c r="I40" s="798"/>
      <c r="J40" s="1212"/>
      <c r="K40" s="281" t="s">
        <v>3</v>
      </c>
      <c r="L40" s="798"/>
      <c r="M40" s="798"/>
      <c r="N40" s="798"/>
      <c r="O40" s="312"/>
      <c r="P40" s="312"/>
      <c r="Q40" s="798"/>
      <c r="R40" s="798"/>
      <c r="S40" s="1212"/>
    </row>
    <row r="41" spans="1:19" x14ac:dyDescent="0.2">
      <c r="A41" s="1172">
        <f t="shared" si="0"/>
        <v>31</v>
      </c>
      <c r="B41" s="60" t="s">
        <v>599</v>
      </c>
      <c r="C41" s="799"/>
      <c r="D41" s="799"/>
      <c r="E41" s="799"/>
      <c r="F41" s="799"/>
      <c r="G41" s="799"/>
      <c r="H41" s="799"/>
      <c r="I41" s="799"/>
      <c r="J41" s="1214"/>
      <c r="K41" s="70" t="s">
        <v>5</v>
      </c>
      <c r="L41" s="798"/>
      <c r="M41" s="798"/>
      <c r="N41" s="798"/>
      <c r="O41" s="133"/>
      <c r="P41" s="133"/>
      <c r="Q41" s="798"/>
      <c r="R41" s="798"/>
      <c r="S41" s="1212"/>
    </row>
    <row r="42" spans="1:19" x14ac:dyDescent="0.2">
      <c r="A42" s="1172">
        <f t="shared" si="0"/>
        <v>32</v>
      </c>
      <c r="B42" s="60" t="s">
        <v>188</v>
      </c>
      <c r="C42" s="597"/>
      <c r="D42" s="597"/>
      <c r="E42" s="597"/>
      <c r="F42" s="597"/>
      <c r="G42" s="597"/>
      <c r="H42" s="597"/>
      <c r="I42" s="597"/>
      <c r="J42" s="601"/>
      <c r="K42" s="70" t="s">
        <v>6</v>
      </c>
      <c r="L42" s="798"/>
      <c r="M42" s="798"/>
      <c r="N42" s="798"/>
      <c r="O42" s="133"/>
      <c r="P42" s="133"/>
      <c r="Q42" s="798"/>
      <c r="R42" s="798"/>
      <c r="S42" s="1212"/>
    </row>
    <row r="43" spans="1:19" x14ac:dyDescent="0.2">
      <c r="A43" s="1172">
        <f t="shared" si="0"/>
        <v>33</v>
      </c>
      <c r="B43" s="279" t="s">
        <v>189</v>
      </c>
      <c r="C43" s="133">
        <v>592</v>
      </c>
      <c r="D43" s="133">
        <v>3000</v>
      </c>
      <c r="E43" s="133">
        <f>C43+D43</f>
        <v>3592</v>
      </c>
      <c r="F43" s="133"/>
      <c r="G43" s="133"/>
      <c r="H43" s="133">
        <f>F43+C43</f>
        <v>592</v>
      </c>
      <c r="I43" s="133">
        <f>G43+D43</f>
        <v>3000</v>
      </c>
      <c r="J43" s="253">
        <f>H43+I43</f>
        <v>3592</v>
      </c>
      <c r="K43" s="70" t="s">
        <v>7</v>
      </c>
      <c r="L43" s="798"/>
      <c r="M43" s="798"/>
      <c r="N43" s="798"/>
      <c r="O43" s="133"/>
      <c r="P43" s="133"/>
      <c r="Q43" s="798"/>
      <c r="R43" s="798"/>
      <c r="S43" s="1212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70"/>
      <c r="L44" s="798"/>
      <c r="M44" s="798"/>
      <c r="N44" s="798"/>
      <c r="O44" s="133"/>
      <c r="P44" s="133"/>
      <c r="Q44" s="798"/>
      <c r="R44" s="798"/>
      <c r="S44" s="1212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70" t="s">
        <v>8</v>
      </c>
      <c r="L45" s="798"/>
      <c r="M45" s="798"/>
      <c r="N45" s="597"/>
      <c r="O45" s="133"/>
      <c r="P45" s="133"/>
      <c r="Q45" s="798"/>
      <c r="R45" s="798"/>
      <c r="S45" s="601"/>
    </row>
    <row r="46" spans="1:19" x14ac:dyDescent="0.2">
      <c r="A46" s="1172">
        <f t="shared" si="0"/>
        <v>36</v>
      </c>
      <c r="B46" s="60" t="s">
        <v>601</v>
      </c>
      <c r="C46" s="133"/>
      <c r="D46" s="133"/>
      <c r="E46" s="133"/>
      <c r="F46" s="133"/>
      <c r="G46" s="133"/>
      <c r="H46" s="133"/>
      <c r="I46" s="133"/>
      <c r="J46" s="253"/>
      <c r="K46" s="70" t="s">
        <v>9</v>
      </c>
      <c r="L46" s="798"/>
      <c r="M46" s="798"/>
      <c r="N46" s="597"/>
      <c r="O46" s="133"/>
      <c r="P46" s="133"/>
      <c r="Q46" s="798"/>
      <c r="R46" s="798"/>
      <c r="S46" s="601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70" t="s">
        <v>10</v>
      </c>
      <c r="L47" s="597"/>
      <c r="M47" s="597"/>
      <c r="N47" s="597"/>
      <c r="O47" s="133"/>
      <c r="P47" s="133"/>
      <c r="Q47" s="597"/>
      <c r="R47" s="597"/>
      <c r="S47" s="601"/>
    </row>
    <row r="48" spans="1:19" x14ac:dyDescent="0.2">
      <c r="A48" s="1172">
        <f t="shared" si="0"/>
        <v>38</v>
      </c>
      <c r="B48" s="279" t="s">
        <v>193</v>
      </c>
      <c r="C48" s="133">
        <f>L24-(C34+C43+C44)</f>
        <v>61583</v>
      </c>
      <c r="D48" s="133">
        <f>M24-(D34+D43+D44)</f>
        <v>11045</v>
      </c>
      <c r="E48" s="133">
        <f>N24-(E34+E43+E44)</f>
        <v>72628</v>
      </c>
      <c r="F48" s="133">
        <f>O24-(F32+F43)</f>
        <v>4200</v>
      </c>
      <c r="G48" s="133">
        <f>P24-(G32+G43)</f>
        <v>0</v>
      </c>
      <c r="H48" s="133">
        <f>C48+F48</f>
        <v>65783</v>
      </c>
      <c r="I48" s="133">
        <f>D48+G48</f>
        <v>11045</v>
      </c>
      <c r="J48" s="253">
        <f t="shared" ref="J48:J49" si="7">H48+I48</f>
        <v>76828</v>
      </c>
      <c r="K48" s="70" t="s">
        <v>11</v>
      </c>
      <c r="L48" s="597"/>
      <c r="M48" s="597"/>
      <c r="N48" s="597"/>
      <c r="O48" s="133"/>
      <c r="P48" s="133"/>
      <c r="Q48" s="597"/>
      <c r="R48" s="597"/>
      <c r="S48" s="601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3810</v>
      </c>
      <c r="E49" s="133">
        <f>N33-E33</f>
        <v>3810</v>
      </c>
      <c r="F49" s="133">
        <f t="shared" ref="F49:G49" si="8">O33-F33</f>
        <v>0</v>
      </c>
      <c r="G49" s="133">
        <f t="shared" si="8"/>
        <v>0</v>
      </c>
      <c r="H49" s="133">
        <f t="shared" ref="H49" si="9">C49+F49</f>
        <v>0</v>
      </c>
      <c r="I49" s="133">
        <f>D49+G49</f>
        <v>3810</v>
      </c>
      <c r="J49" s="253">
        <f t="shared" si="7"/>
        <v>3810</v>
      </c>
      <c r="K49" s="70" t="s">
        <v>12</v>
      </c>
      <c r="L49" s="597"/>
      <c r="M49" s="597"/>
      <c r="N49" s="597"/>
      <c r="O49" s="133"/>
      <c r="P49" s="133"/>
      <c r="Q49" s="597"/>
      <c r="R49" s="597"/>
      <c r="S49" s="601"/>
    </row>
    <row r="50" spans="1:19" x14ac:dyDescent="0.2">
      <c r="A50" s="1172">
        <f t="shared" si="0"/>
        <v>40</v>
      </c>
      <c r="B50" s="60" t="s">
        <v>1</v>
      </c>
      <c r="C50" s="597"/>
      <c r="D50" s="597"/>
      <c r="E50" s="597"/>
      <c r="F50" s="597"/>
      <c r="G50" s="597"/>
      <c r="H50" s="597"/>
      <c r="I50" s="597"/>
      <c r="J50" s="601"/>
      <c r="K50" s="70" t="s">
        <v>13</v>
      </c>
      <c r="L50" s="597"/>
      <c r="M50" s="597"/>
      <c r="N50" s="597"/>
      <c r="O50" s="133"/>
      <c r="P50" s="133"/>
      <c r="Q50" s="597"/>
      <c r="R50" s="597"/>
      <c r="S50" s="601"/>
    </row>
    <row r="51" spans="1:19" x14ac:dyDescent="0.2">
      <c r="A51" s="1172">
        <f t="shared" si="0"/>
        <v>41</v>
      </c>
      <c r="B51" s="60"/>
      <c r="C51" s="597"/>
      <c r="D51" s="597"/>
      <c r="E51" s="597"/>
      <c r="F51" s="597"/>
      <c r="G51" s="597"/>
      <c r="H51" s="597"/>
      <c r="I51" s="597"/>
      <c r="J51" s="601"/>
      <c r="K51" s="70" t="s">
        <v>14</v>
      </c>
      <c r="L51" s="597"/>
      <c r="M51" s="597"/>
      <c r="N51" s="597"/>
      <c r="O51" s="133"/>
      <c r="P51" s="133"/>
      <c r="Q51" s="597"/>
      <c r="R51" s="597"/>
      <c r="S51" s="601"/>
    </row>
    <row r="52" spans="1:19" x14ac:dyDescent="0.2">
      <c r="A52" s="1172">
        <f t="shared" si="0"/>
        <v>42</v>
      </c>
      <c r="B52" s="60"/>
      <c r="C52" s="597"/>
      <c r="D52" s="597"/>
      <c r="E52" s="597"/>
      <c r="F52" s="597"/>
      <c r="G52" s="597"/>
      <c r="H52" s="597"/>
      <c r="I52" s="597"/>
      <c r="J52" s="601"/>
      <c r="K52" s="70" t="s">
        <v>15</v>
      </c>
      <c r="L52" s="597"/>
      <c r="M52" s="597"/>
      <c r="N52" s="597"/>
      <c r="O52" s="133"/>
      <c r="P52" s="133"/>
      <c r="Q52" s="597"/>
      <c r="R52" s="597"/>
      <c r="S52" s="601"/>
    </row>
    <row r="53" spans="1:19" ht="12" thickBot="1" x14ac:dyDescent="0.25">
      <c r="A53" s="1172">
        <f t="shared" si="0"/>
        <v>43</v>
      </c>
      <c r="B53" s="98" t="s">
        <v>389</v>
      </c>
      <c r="C53" s="312">
        <f>SUM(C39:C51)</f>
        <v>62175</v>
      </c>
      <c r="D53" s="312">
        <f>SUM(D39:D51)</f>
        <v>17855</v>
      </c>
      <c r="E53" s="312">
        <f>SUM(E39:E51)</f>
        <v>80030</v>
      </c>
      <c r="F53" s="312">
        <f>SUM(F39:F52)</f>
        <v>4200</v>
      </c>
      <c r="G53" s="312">
        <f>SUM(G39:G52)</f>
        <v>0</v>
      </c>
      <c r="H53" s="312">
        <f>SUM(H39:H52)</f>
        <v>66375</v>
      </c>
      <c r="I53" s="312">
        <f>SUM(I40:I52)</f>
        <v>17855</v>
      </c>
      <c r="J53" s="275">
        <f>H53+I53</f>
        <v>84230</v>
      </c>
      <c r="K53" s="71" t="s">
        <v>382</v>
      </c>
      <c r="L53" s="312">
        <f>SUM(L39:L52)</f>
        <v>0</v>
      </c>
      <c r="M53" s="312">
        <f>SUM(M39:M52)</f>
        <v>0</v>
      </c>
      <c r="N53" s="312">
        <f>SUM(N39:N52)</f>
        <v>0</v>
      </c>
      <c r="O53" s="133"/>
      <c r="P53" s="133"/>
      <c r="Q53" s="1245">
        <f>SUM(Q39:Q52)</f>
        <v>0</v>
      </c>
      <c r="R53" s="1245">
        <f>SUM(R39:R52)</f>
        <v>0</v>
      </c>
      <c r="S53" s="1246">
        <f>SUM(S39:S52)</f>
        <v>0</v>
      </c>
    </row>
    <row r="54" spans="1:19" ht="12" thickBot="1" x14ac:dyDescent="0.25">
      <c r="A54" s="441">
        <f t="shared" si="0"/>
        <v>44</v>
      </c>
      <c r="B54" s="271" t="s">
        <v>384</v>
      </c>
      <c r="C54" s="139">
        <f>C34+C53</f>
        <v>62175</v>
      </c>
      <c r="D54" s="139">
        <f>D34+D53</f>
        <v>21355</v>
      </c>
      <c r="E54" s="139">
        <f>E34+E53</f>
        <v>83530</v>
      </c>
      <c r="F54" s="139">
        <f>F34+F53</f>
        <v>4200</v>
      </c>
      <c r="G54" s="139">
        <f t="shared" ref="G54:I54" si="10">G34+G53</f>
        <v>0</v>
      </c>
      <c r="H54" s="139">
        <f t="shared" si="10"/>
        <v>66375</v>
      </c>
      <c r="I54" s="139">
        <f t="shared" si="10"/>
        <v>21355</v>
      </c>
      <c r="J54" s="1203">
        <f>H54+I54</f>
        <v>87730</v>
      </c>
      <c r="K54" s="1215" t="s">
        <v>383</v>
      </c>
      <c r="L54" s="139">
        <f t="shared" ref="L54:S54" si="11">L34+L53</f>
        <v>62175</v>
      </c>
      <c r="M54" s="444">
        <f t="shared" si="11"/>
        <v>21355</v>
      </c>
      <c r="N54" s="444">
        <f t="shared" si="11"/>
        <v>83530</v>
      </c>
      <c r="O54" s="444">
        <f t="shared" si="11"/>
        <v>4200</v>
      </c>
      <c r="P54" s="444">
        <f t="shared" si="11"/>
        <v>0</v>
      </c>
      <c r="Q54" s="139">
        <f t="shared" si="11"/>
        <v>66375</v>
      </c>
      <c r="R54" s="444">
        <f t="shared" si="11"/>
        <v>21355</v>
      </c>
      <c r="S54" s="445">
        <f t="shared" si="11"/>
        <v>87730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106"/>
      <c r="N55" s="106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A13" zoomScaleNormal="100" workbookViewId="0">
      <selection activeCell="L58" sqref="L58"/>
    </sheetView>
  </sheetViews>
  <sheetFormatPr defaultColWidth="9.140625" defaultRowHeight="11.25" x14ac:dyDescent="0.2"/>
  <cols>
    <col min="1" max="1" width="4.85546875" style="81" customWidth="1"/>
    <col min="2" max="2" width="39.7109375" style="81" customWidth="1"/>
    <col min="3" max="3" width="7" style="82" customWidth="1"/>
    <col min="4" max="10" width="9.5703125" style="82" customWidth="1"/>
    <col min="11" max="11" width="38" style="82" customWidth="1"/>
    <col min="12" max="12" width="7.5703125" style="82" customWidth="1"/>
    <col min="13" max="13" width="10.140625" style="135" customWidth="1"/>
    <col min="14" max="14" width="9.42578125" style="135" customWidth="1"/>
    <col min="15" max="15" width="9.140625" style="81"/>
    <col min="16" max="16384" width="9.140625" style="7"/>
  </cols>
  <sheetData>
    <row r="1" spans="1:19" ht="12.75" customHeight="1" x14ac:dyDescent="0.2">
      <c r="B1" s="1414" t="s">
        <v>1231</v>
      </c>
      <c r="C1" s="1414"/>
      <c r="D1" s="1414"/>
      <c r="E1" s="1414"/>
      <c r="F1" s="1414"/>
      <c r="G1" s="1414"/>
      <c r="H1" s="1414"/>
      <c r="I1" s="1414"/>
      <c r="J1" s="1414"/>
      <c r="K1" s="1414"/>
      <c r="L1" s="1414"/>
      <c r="M1" s="1414"/>
      <c r="N1" s="1414"/>
      <c r="O1" s="1414"/>
      <c r="P1" s="1414"/>
      <c r="Q1" s="1414"/>
      <c r="R1" s="1414"/>
      <c r="S1" s="1414"/>
    </row>
    <row r="2" spans="1:19" x14ac:dyDescent="0.2">
      <c r="N2" s="163"/>
    </row>
    <row r="3" spans="1:19" x14ac:dyDescent="0.2">
      <c r="N3" s="16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629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266" t="s">
        <v>1240</v>
      </c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</row>
    <row r="7" spans="1:19" ht="12.75" customHeight="1" x14ac:dyDescent="0.2">
      <c r="A7" s="1268" t="s">
        <v>247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370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1245</v>
      </c>
      <c r="I9" s="1278"/>
      <c r="J9" s="1278"/>
      <c r="K9" s="1370"/>
      <c r="L9" s="1271" t="s">
        <v>1241</v>
      </c>
      <c r="M9" s="1271"/>
      <c r="N9" s="1271"/>
      <c r="O9" s="1257" t="s">
        <v>1230</v>
      </c>
      <c r="P9" s="1258"/>
      <c r="Q9" s="1257" t="s">
        <v>1246</v>
      </c>
      <c r="R9" s="1258"/>
      <c r="S9" s="1258"/>
    </row>
    <row r="10" spans="1:19" s="61" customFormat="1" ht="36.6" customHeight="1" x14ac:dyDescent="0.2">
      <c r="A10" s="1272"/>
      <c r="B10" s="84" t="s">
        <v>58</v>
      </c>
      <c r="C10" s="67" t="s">
        <v>59</v>
      </c>
      <c r="D10" s="67" t="s">
        <v>60</v>
      </c>
      <c r="E10" s="85" t="s">
        <v>61</v>
      </c>
      <c r="F10" s="1193" t="s">
        <v>59</v>
      </c>
      <c r="G10" s="1193" t="s">
        <v>60</v>
      </c>
      <c r="H10" s="1193" t="s">
        <v>59</v>
      </c>
      <c r="I10" s="1193" t="s">
        <v>60</v>
      </c>
      <c r="J10" s="1193" t="s">
        <v>61</v>
      </c>
      <c r="K10" s="1192" t="s">
        <v>62</v>
      </c>
      <c r="L10" s="1194" t="s">
        <v>59</v>
      </c>
      <c r="M10" s="1195" t="s">
        <v>60</v>
      </c>
      <c r="N10" s="1195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172">
        <v>1</v>
      </c>
      <c r="B11" s="87" t="s">
        <v>22</v>
      </c>
      <c r="C11" s="88"/>
      <c r="D11" s="88"/>
      <c r="E11" s="88"/>
      <c r="F11" s="88"/>
      <c r="G11" s="88"/>
      <c r="H11" s="88"/>
      <c r="I11" s="88"/>
      <c r="J11" s="1242"/>
      <c r="K11" s="1198" t="s">
        <v>23</v>
      </c>
      <c r="L11" s="1199"/>
      <c r="M11" s="419"/>
      <c r="N11" s="1200"/>
      <c r="O11" s="1200"/>
      <c r="P11" s="1200"/>
      <c r="Q11" s="1201"/>
      <c r="R11" s="1201"/>
      <c r="S11" s="1202"/>
    </row>
    <row r="12" spans="1:19" x14ac:dyDescent="0.2">
      <c r="A12" s="1172">
        <f t="shared" ref="A12:A54" si="0">A11+1</f>
        <v>2</v>
      </c>
      <c r="B12" s="58" t="s">
        <v>33</v>
      </c>
      <c r="C12" s="60"/>
      <c r="D12" s="60"/>
      <c r="E12" s="60"/>
      <c r="F12" s="60"/>
      <c r="G12" s="60"/>
      <c r="H12" s="60"/>
      <c r="I12" s="60"/>
      <c r="J12" s="1243"/>
      <c r="K12" s="70" t="s">
        <v>196</v>
      </c>
      <c r="L12" s="133">
        <v>111675</v>
      </c>
      <c r="M12" s="133">
        <v>245049</v>
      </c>
      <c r="N12" s="165">
        <f>L12+M12</f>
        <v>356724</v>
      </c>
      <c r="O12" s="133"/>
      <c r="P12" s="135">
        <v>28500</v>
      </c>
      <c r="Q12" s="133">
        <f>O12+L12</f>
        <v>111675</v>
      </c>
      <c r="R12" s="133">
        <f>P12+M12</f>
        <v>273549</v>
      </c>
      <c r="S12" s="252">
        <f>Q12+R12</f>
        <v>385224</v>
      </c>
    </row>
    <row r="13" spans="1:19" x14ac:dyDescent="0.2">
      <c r="A13" s="1172">
        <f t="shared" si="0"/>
        <v>3</v>
      </c>
      <c r="B13" s="58" t="s">
        <v>34</v>
      </c>
      <c r="C13" s="597"/>
      <c r="D13" s="597"/>
      <c r="E13" s="597"/>
      <c r="F13" s="597"/>
      <c r="G13" s="597"/>
      <c r="H13" s="597"/>
      <c r="I13" s="597"/>
      <c r="J13" s="601"/>
      <c r="K13" s="70" t="s">
        <v>197</v>
      </c>
      <c r="L13" s="133">
        <v>45624</v>
      </c>
      <c r="M13" s="133">
        <v>3846</v>
      </c>
      <c r="N13" s="165">
        <f t="shared" ref="N13:N14" si="1">L13+M13</f>
        <v>49470</v>
      </c>
      <c r="O13" s="133"/>
      <c r="P13" s="135">
        <v>3800</v>
      </c>
      <c r="Q13" s="133">
        <f t="shared" ref="Q13:Q14" si="2">O13+L13</f>
        <v>45624</v>
      </c>
      <c r="R13" s="133">
        <f t="shared" ref="R13:R14" si="3">P13+M13</f>
        <v>7646</v>
      </c>
      <c r="S13" s="252">
        <f t="shared" ref="S13:S14" si="4">Q13+R13</f>
        <v>53270</v>
      </c>
    </row>
    <row r="14" spans="1:19" x14ac:dyDescent="0.2">
      <c r="A14" s="1172">
        <f t="shared" si="0"/>
        <v>4</v>
      </c>
      <c r="B14" s="58" t="s">
        <v>1203</v>
      </c>
      <c r="C14" s="133">
        <v>400</v>
      </c>
      <c r="D14" s="133">
        <v>2360</v>
      </c>
      <c r="E14" s="133">
        <f>C14+D14</f>
        <v>2760</v>
      </c>
      <c r="F14" s="133"/>
      <c r="G14" s="133">
        <v>1500</v>
      </c>
      <c r="H14" s="133">
        <f>F14+C14</f>
        <v>400</v>
      </c>
      <c r="I14" s="133">
        <f>G14+D14</f>
        <v>3860</v>
      </c>
      <c r="J14" s="253">
        <f>H14+I14</f>
        <v>4260</v>
      </c>
      <c r="K14" s="70" t="s">
        <v>198</v>
      </c>
      <c r="L14" s="133">
        <v>48896</v>
      </c>
      <c r="M14" s="133">
        <v>152875</v>
      </c>
      <c r="N14" s="165">
        <f t="shared" si="1"/>
        <v>201771</v>
      </c>
      <c r="O14" s="133"/>
      <c r="P14" s="135"/>
      <c r="Q14" s="133">
        <f t="shared" si="2"/>
        <v>48896</v>
      </c>
      <c r="R14" s="133">
        <f t="shared" si="3"/>
        <v>152875</v>
      </c>
      <c r="S14" s="252">
        <f t="shared" si="4"/>
        <v>201771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253"/>
      <c r="K15" s="70"/>
      <c r="L15" s="597"/>
      <c r="M15" s="597"/>
      <c r="N15" s="165"/>
      <c r="O15" s="133"/>
      <c r="P15" s="135"/>
      <c r="Q15" s="597"/>
      <c r="R15" s="597"/>
      <c r="S15" s="601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/>
      <c r="F16" s="133"/>
      <c r="G16" s="133"/>
      <c r="H16" s="133"/>
      <c r="I16" s="133"/>
      <c r="J16" s="253"/>
      <c r="K16" s="70" t="s">
        <v>26</v>
      </c>
      <c r="L16" s="469"/>
      <c r="M16" s="469"/>
      <c r="N16" s="165"/>
      <c r="O16" s="133"/>
      <c r="P16" s="135"/>
      <c r="Q16" s="469"/>
      <c r="R16" s="469"/>
      <c r="S16" s="470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253"/>
      <c r="K17" s="70" t="s">
        <v>28</v>
      </c>
      <c r="L17" s="469"/>
      <c r="M17" s="469"/>
      <c r="N17" s="165"/>
      <c r="O17" s="133"/>
      <c r="P17" s="135"/>
      <c r="Q17" s="469"/>
      <c r="R17" s="469"/>
      <c r="S17" s="470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/>
      <c r="F18" s="133"/>
      <c r="G18" s="133"/>
      <c r="H18" s="133"/>
      <c r="I18" s="133"/>
      <c r="J18" s="253"/>
      <c r="K18" s="70" t="s">
        <v>387</v>
      </c>
      <c r="L18" s="469"/>
      <c r="M18" s="469"/>
      <c r="N18" s="165"/>
      <c r="O18" s="133"/>
      <c r="P18" s="135"/>
      <c r="Q18" s="135"/>
      <c r="R18" s="135"/>
      <c r="S18" s="254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65"/>
      <c r="F19" s="165"/>
      <c r="G19" s="165"/>
      <c r="H19" s="165"/>
      <c r="I19" s="165"/>
      <c r="J19" s="252"/>
      <c r="K19" s="70" t="s">
        <v>386</v>
      </c>
      <c r="L19" s="135"/>
      <c r="N19" s="165"/>
      <c r="O19" s="133"/>
      <c r="P19" s="135"/>
      <c r="Q19" s="135"/>
      <c r="R19" s="135"/>
      <c r="S19" s="254"/>
    </row>
    <row r="20" spans="1:19" x14ac:dyDescent="0.2">
      <c r="A20" s="1172">
        <f t="shared" si="0"/>
        <v>10</v>
      </c>
      <c r="B20" s="58" t="s">
        <v>175</v>
      </c>
      <c r="C20" s="165">
        <v>43540</v>
      </c>
      <c r="D20" s="165">
        <v>156900</v>
      </c>
      <c r="E20" s="165">
        <f>C20+D20</f>
        <v>200440</v>
      </c>
      <c r="F20" s="165"/>
      <c r="G20" s="165">
        <v>28800</v>
      </c>
      <c r="H20" s="165">
        <f>F20+C20</f>
        <v>43540</v>
      </c>
      <c r="I20" s="165">
        <f>G20+D20</f>
        <v>185700</v>
      </c>
      <c r="J20" s="252">
        <f>H20+I20</f>
        <v>229240</v>
      </c>
      <c r="K20" s="70" t="s">
        <v>681</v>
      </c>
      <c r="L20" s="469"/>
      <c r="M20" s="469"/>
      <c r="N20" s="165"/>
      <c r="O20" s="133"/>
      <c r="P20" s="135"/>
      <c r="Q20" s="135"/>
      <c r="R20" s="135"/>
      <c r="S20" s="254"/>
    </row>
    <row r="21" spans="1:19" x14ac:dyDescent="0.2">
      <c r="A21" s="1172">
        <f t="shared" si="0"/>
        <v>11</v>
      </c>
      <c r="C21" s="165"/>
      <c r="D21" s="165"/>
      <c r="E21" s="165"/>
      <c r="F21" s="165"/>
      <c r="G21" s="165"/>
      <c r="H21" s="165"/>
      <c r="I21" s="165"/>
      <c r="J21" s="252"/>
      <c r="K21" s="70" t="s">
        <v>379</v>
      </c>
      <c r="L21" s="469"/>
      <c r="M21" s="469"/>
      <c r="N21" s="165"/>
      <c r="O21" s="135"/>
      <c r="P21" s="135"/>
      <c r="Q21" s="469"/>
      <c r="R21" s="469"/>
      <c r="S21" s="470"/>
    </row>
    <row r="22" spans="1:19" s="62" customFormat="1" x14ac:dyDescent="0.2">
      <c r="A22" s="1172">
        <f t="shared" si="0"/>
        <v>12</v>
      </c>
      <c r="B22" s="81" t="s">
        <v>39</v>
      </c>
      <c r="C22" s="165"/>
      <c r="D22" s="165"/>
      <c r="E22" s="165"/>
      <c r="F22" s="165"/>
      <c r="G22" s="165"/>
      <c r="H22" s="165"/>
      <c r="I22" s="165"/>
      <c r="J22" s="252"/>
      <c r="K22" s="70" t="s">
        <v>380</v>
      </c>
      <c r="L22" s="469"/>
      <c r="M22" s="469"/>
      <c r="N22" s="165"/>
      <c r="O22" s="167"/>
      <c r="P22" s="167"/>
      <c r="Q22" s="469"/>
      <c r="R22" s="469"/>
      <c r="S22" s="470"/>
    </row>
    <row r="23" spans="1:19" s="62" customFormat="1" x14ac:dyDescent="0.2">
      <c r="A23" s="1172">
        <f t="shared" si="0"/>
        <v>13</v>
      </c>
      <c r="B23" s="81" t="s">
        <v>40</v>
      </c>
      <c r="C23" s="165"/>
      <c r="D23" s="165"/>
      <c r="E23" s="165"/>
      <c r="F23" s="165"/>
      <c r="G23" s="165"/>
      <c r="H23" s="165"/>
      <c r="I23" s="165"/>
      <c r="J23" s="252"/>
      <c r="K23" s="91"/>
      <c r="L23" s="135"/>
      <c r="M23" s="135"/>
      <c r="N23" s="135"/>
      <c r="O23" s="167"/>
      <c r="P23" s="167"/>
      <c r="Q23" s="135"/>
      <c r="R23" s="135"/>
      <c r="S23" s="254"/>
    </row>
    <row r="24" spans="1:19" x14ac:dyDescent="0.2">
      <c r="A24" s="1172">
        <f t="shared" si="0"/>
        <v>14</v>
      </c>
      <c r="B24" s="58" t="s">
        <v>41</v>
      </c>
      <c r="C24" s="407"/>
      <c r="D24" s="407"/>
      <c r="E24" s="407"/>
      <c r="F24" s="407"/>
      <c r="G24" s="407"/>
      <c r="H24" s="407"/>
      <c r="I24" s="407"/>
      <c r="J24" s="1218"/>
      <c r="K24" s="92" t="s">
        <v>63</v>
      </c>
      <c r="L24" s="166">
        <f>SUM(L12:L22)</f>
        <v>206195</v>
      </c>
      <c r="M24" s="166">
        <f>SUM(M12:M22)</f>
        <v>401770</v>
      </c>
      <c r="N24" s="166">
        <f>SUM(N12:N22)</f>
        <v>607965</v>
      </c>
      <c r="O24" s="135">
        <f>SUM(O12:O23)</f>
        <v>0</v>
      </c>
      <c r="P24" s="135">
        <f>SUM(P12:P23)</f>
        <v>32300</v>
      </c>
      <c r="Q24" s="166">
        <f>SUM(Q12:Q22)</f>
        <v>206195</v>
      </c>
      <c r="R24" s="166">
        <f>SUM(R12:R22)</f>
        <v>434070</v>
      </c>
      <c r="S24" s="255">
        <f>SUM(S12:S22)</f>
        <v>640265</v>
      </c>
    </row>
    <row r="25" spans="1:19" x14ac:dyDescent="0.2">
      <c r="A25" s="1172">
        <f t="shared" si="0"/>
        <v>15</v>
      </c>
      <c r="B25" s="58" t="s">
        <v>42</v>
      </c>
      <c r="C25" s="165"/>
      <c r="D25" s="165"/>
      <c r="E25" s="165"/>
      <c r="F25" s="165"/>
      <c r="G25" s="165"/>
      <c r="H25" s="165"/>
      <c r="I25" s="165"/>
      <c r="J25" s="252"/>
      <c r="K25" s="91"/>
      <c r="L25" s="135"/>
      <c r="O25" s="135"/>
      <c r="P25" s="135"/>
      <c r="Q25" s="135"/>
      <c r="R25" s="135"/>
      <c r="S25" s="254"/>
    </row>
    <row r="26" spans="1:19" x14ac:dyDescent="0.2">
      <c r="A26" s="1172">
        <f t="shared" si="0"/>
        <v>16</v>
      </c>
      <c r="B26" s="58" t="s">
        <v>43</v>
      </c>
      <c r="C26" s="312"/>
      <c r="D26" s="312"/>
      <c r="E26" s="312"/>
      <c r="F26" s="312"/>
      <c r="G26" s="312"/>
      <c r="H26" s="312"/>
      <c r="I26" s="312"/>
      <c r="J26" s="275"/>
      <c r="K26" s="71" t="s">
        <v>32</v>
      </c>
      <c r="L26" s="106"/>
      <c r="M26" s="106"/>
      <c r="O26" s="135"/>
      <c r="P26" s="135"/>
      <c r="Q26" s="106"/>
      <c r="R26" s="106"/>
      <c r="S26" s="254"/>
    </row>
    <row r="27" spans="1:19" x14ac:dyDescent="0.2">
      <c r="A27" s="1172">
        <f t="shared" si="0"/>
        <v>17</v>
      </c>
      <c r="B27" s="58" t="s">
        <v>44</v>
      </c>
      <c r="C27" s="133"/>
      <c r="D27" s="133"/>
      <c r="E27" s="133"/>
      <c r="F27" s="133"/>
      <c r="G27" s="133"/>
      <c r="H27" s="133"/>
      <c r="I27" s="133"/>
      <c r="J27" s="253"/>
      <c r="K27" s="70" t="s">
        <v>231</v>
      </c>
      <c r="L27" s="135"/>
      <c r="M27" s="135">
        <v>7400</v>
      </c>
      <c r="N27" s="135">
        <f>L27+M27</f>
        <v>7400</v>
      </c>
      <c r="O27" s="135"/>
      <c r="P27" s="135"/>
      <c r="Q27" s="135">
        <f>O27+L27</f>
        <v>0</v>
      </c>
      <c r="R27" s="135">
        <f>P27+M27</f>
        <v>7400</v>
      </c>
      <c r="S27" s="254">
        <f>Q27+R27</f>
        <v>7400</v>
      </c>
    </row>
    <row r="28" spans="1:19" x14ac:dyDescent="0.2">
      <c r="A28" s="1172">
        <f t="shared" si="0"/>
        <v>18</v>
      </c>
      <c r="B28" s="58"/>
      <c r="C28" s="133"/>
      <c r="D28" s="133"/>
      <c r="E28" s="133"/>
      <c r="F28" s="133"/>
      <c r="G28" s="133"/>
      <c r="H28" s="133"/>
      <c r="I28" s="133"/>
      <c r="J28" s="253"/>
      <c r="K28" s="70" t="s">
        <v>29</v>
      </c>
      <c r="L28" s="135"/>
      <c r="O28" s="135"/>
      <c r="P28" s="135"/>
      <c r="Q28" s="135"/>
      <c r="R28" s="135"/>
      <c r="S28" s="254"/>
    </row>
    <row r="29" spans="1:19" x14ac:dyDescent="0.2">
      <c r="A29" s="1172">
        <f t="shared" si="0"/>
        <v>19</v>
      </c>
      <c r="B29" s="81" t="s">
        <v>47</v>
      </c>
      <c r="C29" s="133"/>
      <c r="D29" s="133"/>
      <c r="E29" s="133"/>
      <c r="F29" s="133"/>
      <c r="G29" s="133"/>
      <c r="H29" s="133"/>
      <c r="I29" s="133"/>
      <c r="J29" s="253"/>
      <c r="K29" s="70" t="s">
        <v>30</v>
      </c>
      <c r="L29" s="135"/>
      <c r="O29" s="135"/>
      <c r="P29" s="135"/>
      <c r="Q29" s="135"/>
      <c r="R29" s="135"/>
      <c r="S29" s="254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253"/>
      <c r="K30" s="70" t="s">
        <v>388</v>
      </c>
      <c r="L30" s="135"/>
      <c r="M30" s="135"/>
      <c r="N30" s="135"/>
      <c r="O30" s="167"/>
      <c r="P30" s="167"/>
      <c r="Q30" s="135"/>
      <c r="R30" s="135"/>
      <c r="S30" s="254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253"/>
      <c r="K31" s="70" t="s">
        <v>385</v>
      </c>
      <c r="L31" s="135"/>
      <c r="O31" s="135"/>
      <c r="P31" s="135"/>
      <c r="Q31" s="135"/>
      <c r="R31" s="135"/>
      <c r="S31" s="254"/>
    </row>
    <row r="32" spans="1:19" s="8" customFormat="1" x14ac:dyDescent="0.2">
      <c r="A32" s="1172">
        <f t="shared" si="0"/>
        <v>22</v>
      </c>
      <c r="B32" s="94" t="s">
        <v>49</v>
      </c>
      <c r="C32" s="421">
        <f>C14+C20</f>
        <v>43940</v>
      </c>
      <c r="D32" s="421">
        <f>D14+D20</f>
        <v>159260</v>
      </c>
      <c r="E32" s="421">
        <f>E14+E20</f>
        <v>203200</v>
      </c>
      <c r="F32" s="421">
        <f>F13+F14+F20+F29</f>
        <v>0</v>
      </c>
      <c r="G32" s="421">
        <f>G13+G14+G20+G29</f>
        <v>30300</v>
      </c>
      <c r="H32" s="421">
        <f>H14+H20</f>
        <v>43940</v>
      </c>
      <c r="I32" s="421">
        <f>I14+I20</f>
        <v>189560</v>
      </c>
      <c r="J32" s="1213">
        <f>H32+I32</f>
        <v>233500</v>
      </c>
      <c r="K32" s="70" t="s">
        <v>381</v>
      </c>
      <c r="L32" s="135"/>
      <c r="M32" s="135"/>
      <c r="N32" s="135"/>
      <c r="O32" s="106"/>
      <c r="P32" s="106"/>
      <c r="Q32" s="135"/>
      <c r="R32" s="135"/>
      <c r="S32" s="254"/>
    </row>
    <row r="33" spans="1:19" x14ac:dyDescent="0.2">
      <c r="A33" s="1172">
        <f t="shared" si="0"/>
        <v>23</v>
      </c>
      <c r="B33" s="90" t="s">
        <v>64</v>
      </c>
      <c r="C33" s="166">
        <f>C16+C24+C25+C26+C27+C30</f>
        <v>0</v>
      </c>
      <c r="D33" s="166">
        <f t="shared" ref="D33:E33" si="5">D16+D24+D25+D26+D27+D30</f>
        <v>0</v>
      </c>
      <c r="E33" s="166">
        <f t="shared" si="5"/>
        <v>0</v>
      </c>
      <c r="F33" s="166">
        <v>0</v>
      </c>
      <c r="G33" s="166">
        <v>0</v>
      </c>
      <c r="H33" s="421">
        <f>C33+F33</f>
        <v>0</v>
      </c>
      <c r="I33" s="421">
        <f>D33+G33</f>
        <v>0</v>
      </c>
      <c r="J33" s="1213">
        <f>H33+I33</f>
        <v>0</v>
      </c>
      <c r="K33" s="567" t="s">
        <v>65</v>
      </c>
      <c r="L33" s="166">
        <f>SUM(L27:L32)</f>
        <v>0</v>
      </c>
      <c r="M33" s="166">
        <f>SUM(M27:M32)</f>
        <v>7400</v>
      </c>
      <c r="N33" s="166">
        <f>SUM(N27:N31)</f>
        <v>7400</v>
      </c>
      <c r="O33" s="135">
        <f>SUM(O27:O32)</f>
        <v>0</v>
      </c>
      <c r="P33" s="135">
        <f>SUM(P27:P32)</f>
        <v>0</v>
      </c>
      <c r="Q33" s="166">
        <f>SUM(Q27:Q32)</f>
        <v>0</v>
      </c>
      <c r="R33" s="166">
        <f>SUM(R27:R32)</f>
        <v>7400</v>
      </c>
      <c r="S33" s="255">
        <f>SUM(S27:S31)</f>
        <v>7400</v>
      </c>
    </row>
    <row r="34" spans="1:19" x14ac:dyDescent="0.2">
      <c r="A34" s="1172">
        <f t="shared" si="0"/>
        <v>24</v>
      </c>
      <c r="B34" s="98" t="s">
        <v>48</v>
      </c>
      <c r="C34" s="106">
        <f>SUM(C32:C33)</f>
        <v>43940</v>
      </c>
      <c r="D34" s="106">
        <f>SUM(D32:D33)</f>
        <v>159260</v>
      </c>
      <c r="E34" s="106">
        <f>SUM(C34:D34)</f>
        <v>203200</v>
      </c>
      <c r="F34" s="106">
        <f>SUM(F32:F33)</f>
        <v>0</v>
      </c>
      <c r="G34" s="106">
        <f>SUM(G32:G33)</f>
        <v>30300</v>
      </c>
      <c r="H34" s="106">
        <f>H32+H33</f>
        <v>43940</v>
      </c>
      <c r="I34" s="106">
        <f>I32+I33</f>
        <v>189560</v>
      </c>
      <c r="J34" s="235">
        <f>H34+I34</f>
        <v>233500</v>
      </c>
      <c r="K34" s="99" t="s">
        <v>66</v>
      </c>
      <c r="L34" s="106">
        <f t="shared" ref="L34:S34" si="6">L24+L33</f>
        <v>206195</v>
      </c>
      <c r="M34" s="106">
        <f t="shared" si="6"/>
        <v>409170</v>
      </c>
      <c r="N34" s="106">
        <f t="shared" si="6"/>
        <v>615365</v>
      </c>
      <c r="O34" s="135">
        <f t="shared" si="6"/>
        <v>0</v>
      </c>
      <c r="P34" s="135">
        <f t="shared" si="6"/>
        <v>32300</v>
      </c>
      <c r="Q34" s="106">
        <f t="shared" si="6"/>
        <v>206195</v>
      </c>
      <c r="R34" s="106">
        <f>R24+R33</f>
        <v>441470</v>
      </c>
      <c r="S34" s="235">
        <f t="shared" si="6"/>
        <v>647665</v>
      </c>
    </row>
    <row r="35" spans="1:19" x14ac:dyDescent="0.2">
      <c r="A35" s="1172">
        <f t="shared" si="0"/>
        <v>25</v>
      </c>
      <c r="C35" s="135"/>
      <c r="D35" s="135"/>
      <c r="E35" s="135"/>
      <c r="F35" s="135"/>
      <c r="G35" s="135"/>
      <c r="H35" s="135"/>
      <c r="I35" s="135"/>
      <c r="J35" s="254"/>
      <c r="K35" s="91"/>
      <c r="L35" s="135"/>
      <c r="O35" s="135"/>
      <c r="P35" s="135"/>
      <c r="Q35" s="135"/>
      <c r="R35" s="135"/>
      <c r="S35" s="254"/>
    </row>
    <row r="36" spans="1:19" x14ac:dyDescent="0.2">
      <c r="A36" s="1172">
        <f t="shared" si="0"/>
        <v>26</v>
      </c>
      <c r="C36" s="135"/>
      <c r="D36" s="135"/>
      <c r="E36" s="135"/>
      <c r="F36" s="135"/>
      <c r="G36" s="135"/>
      <c r="H36" s="135"/>
      <c r="I36" s="135"/>
      <c r="J36" s="254"/>
      <c r="K36" s="92"/>
      <c r="L36" s="166"/>
      <c r="M36" s="166"/>
      <c r="N36" s="166"/>
      <c r="O36" s="135"/>
      <c r="P36" s="135"/>
      <c r="Q36" s="166"/>
      <c r="R36" s="166"/>
      <c r="S36" s="255"/>
    </row>
    <row r="37" spans="1:19" s="8" customFormat="1" x14ac:dyDescent="0.2">
      <c r="A37" s="1172">
        <f t="shared" si="0"/>
        <v>27</v>
      </c>
      <c r="B37" s="81"/>
      <c r="C37" s="135"/>
      <c r="D37" s="135"/>
      <c r="E37" s="135"/>
      <c r="F37" s="135"/>
      <c r="G37" s="135"/>
      <c r="H37" s="135"/>
      <c r="I37" s="135"/>
      <c r="J37" s="254"/>
      <c r="K37" s="91"/>
      <c r="L37" s="135"/>
      <c r="M37" s="135"/>
      <c r="N37" s="135"/>
      <c r="O37" s="106"/>
      <c r="P37" s="106"/>
      <c r="Q37" s="135"/>
      <c r="R37" s="135"/>
      <c r="S37" s="254"/>
    </row>
    <row r="38" spans="1:19" s="8" customFormat="1" x14ac:dyDescent="0.2">
      <c r="A38" s="1172">
        <f t="shared" si="0"/>
        <v>28</v>
      </c>
      <c r="B38" s="64" t="s">
        <v>50</v>
      </c>
      <c r="C38" s="312"/>
      <c r="D38" s="312"/>
      <c r="E38" s="312"/>
      <c r="F38" s="312"/>
      <c r="G38" s="312"/>
      <c r="H38" s="312"/>
      <c r="I38" s="312"/>
      <c r="J38" s="275"/>
      <c r="K38" s="71" t="s">
        <v>31</v>
      </c>
      <c r="L38" s="106"/>
      <c r="M38" s="106"/>
      <c r="N38" s="106"/>
      <c r="O38" s="106"/>
      <c r="P38" s="106"/>
      <c r="Q38" s="106"/>
      <c r="R38" s="106"/>
      <c r="S38" s="235"/>
    </row>
    <row r="39" spans="1:19" s="8" customFormat="1" x14ac:dyDescent="0.2">
      <c r="A39" s="1172">
        <f t="shared" si="0"/>
        <v>29</v>
      </c>
      <c r="B39" s="68" t="s">
        <v>597</v>
      </c>
      <c r="C39" s="312"/>
      <c r="D39" s="312"/>
      <c r="E39" s="312"/>
      <c r="F39" s="312"/>
      <c r="G39" s="312"/>
      <c r="H39" s="312"/>
      <c r="I39" s="312"/>
      <c r="J39" s="275"/>
      <c r="K39" s="100" t="s">
        <v>4</v>
      </c>
      <c r="L39" s="575"/>
      <c r="M39" s="1197"/>
      <c r="N39" s="1197"/>
      <c r="O39" s="106"/>
      <c r="P39" s="106"/>
      <c r="Q39" s="575"/>
      <c r="R39" s="1197"/>
      <c r="S39" s="796"/>
    </row>
    <row r="40" spans="1:19" s="8" customFormat="1" x14ac:dyDescent="0.2">
      <c r="A40" s="1172">
        <f t="shared" si="0"/>
        <v>30</v>
      </c>
      <c r="B40" s="58" t="s">
        <v>700</v>
      </c>
      <c r="C40" s="312"/>
      <c r="D40" s="312"/>
      <c r="E40" s="312"/>
      <c r="F40" s="312"/>
      <c r="G40" s="312"/>
      <c r="H40" s="312"/>
      <c r="I40" s="312"/>
      <c r="J40" s="275"/>
      <c r="K40" s="281" t="s">
        <v>3</v>
      </c>
      <c r="L40" s="575"/>
      <c r="M40" s="575"/>
      <c r="N40" s="575"/>
      <c r="O40" s="106"/>
      <c r="P40" s="106"/>
      <c r="Q40" s="575"/>
      <c r="R40" s="575"/>
      <c r="S40" s="576"/>
    </row>
    <row r="41" spans="1:19" x14ac:dyDescent="0.2">
      <c r="A41" s="1172">
        <f t="shared" si="0"/>
        <v>31</v>
      </c>
      <c r="B41" s="60" t="s">
        <v>599</v>
      </c>
      <c r="C41" s="412"/>
      <c r="D41" s="412"/>
      <c r="E41" s="412"/>
      <c r="F41" s="412"/>
      <c r="G41" s="412"/>
      <c r="H41" s="412"/>
      <c r="I41" s="412"/>
      <c r="J41" s="1219"/>
      <c r="K41" s="70" t="s">
        <v>5</v>
      </c>
      <c r="L41" s="575"/>
      <c r="M41" s="575"/>
      <c r="N41" s="575"/>
      <c r="O41" s="135"/>
      <c r="P41" s="135"/>
      <c r="Q41" s="575"/>
      <c r="R41" s="575"/>
      <c r="S41" s="576"/>
    </row>
    <row r="42" spans="1:19" x14ac:dyDescent="0.2">
      <c r="A42" s="1172">
        <f t="shared" si="0"/>
        <v>32</v>
      </c>
      <c r="B42" s="60" t="s">
        <v>188</v>
      </c>
      <c r="C42" s="133"/>
      <c r="D42" s="133"/>
      <c r="E42" s="133"/>
      <c r="F42" s="133"/>
      <c r="G42" s="133"/>
      <c r="H42" s="133"/>
      <c r="I42" s="133"/>
      <c r="J42" s="253"/>
      <c r="K42" s="70" t="s">
        <v>6</v>
      </c>
      <c r="L42" s="575"/>
      <c r="M42" s="575"/>
      <c r="N42" s="575"/>
      <c r="O42" s="135"/>
      <c r="P42" s="135"/>
      <c r="Q42" s="575"/>
      <c r="R42" s="575"/>
      <c r="S42" s="576"/>
    </row>
    <row r="43" spans="1:19" x14ac:dyDescent="0.2">
      <c r="A43" s="1172">
        <f t="shared" si="0"/>
        <v>33</v>
      </c>
      <c r="B43" s="279" t="s">
        <v>189</v>
      </c>
      <c r="C43" s="133">
        <v>31098</v>
      </c>
      <c r="D43" s="133">
        <v>1792</v>
      </c>
      <c r="E43" s="133">
        <f>C43+D43</f>
        <v>32890</v>
      </c>
      <c r="F43" s="133"/>
      <c r="G43" s="133"/>
      <c r="H43" s="133">
        <f>F43+C43</f>
        <v>31098</v>
      </c>
      <c r="I43" s="133">
        <f>G43+D43</f>
        <v>1792</v>
      </c>
      <c r="J43" s="253">
        <f>H43+I43</f>
        <v>32890</v>
      </c>
      <c r="K43" s="70" t="s">
        <v>7</v>
      </c>
      <c r="L43" s="575"/>
      <c r="M43" s="575"/>
      <c r="N43" s="575"/>
      <c r="O43" s="135"/>
      <c r="P43" s="135"/>
      <c r="Q43" s="575"/>
      <c r="R43" s="575"/>
      <c r="S43" s="576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70"/>
      <c r="L44" s="575"/>
      <c r="M44" s="575"/>
      <c r="N44" s="575"/>
      <c r="O44" s="135"/>
      <c r="P44" s="135"/>
      <c r="Q44" s="575"/>
      <c r="R44" s="575"/>
      <c r="S44" s="576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70" t="s">
        <v>8</v>
      </c>
      <c r="L45" s="575"/>
      <c r="M45" s="575"/>
      <c r="N45" s="469"/>
      <c r="O45" s="135"/>
      <c r="P45" s="135"/>
      <c r="Q45" s="575"/>
      <c r="R45" s="575"/>
      <c r="S45" s="470"/>
    </row>
    <row r="46" spans="1:19" x14ac:dyDescent="0.2">
      <c r="A46" s="1172">
        <f t="shared" si="0"/>
        <v>36</v>
      </c>
      <c r="B46" s="60" t="s">
        <v>601</v>
      </c>
      <c r="C46" s="312"/>
      <c r="D46" s="312"/>
      <c r="E46" s="312"/>
      <c r="F46" s="312"/>
      <c r="G46" s="312"/>
      <c r="H46" s="312"/>
      <c r="I46" s="312"/>
      <c r="J46" s="275"/>
      <c r="K46" s="70" t="s">
        <v>9</v>
      </c>
      <c r="L46" s="575"/>
      <c r="M46" s="575"/>
      <c r="N46" s="469"/>
      <c r="O46" s="135"/>
      <c r="P46" s="135"/>
      <c r="Q46" s="575"/>
      <c r="R46" s="575"/>
      <c r="S46" s="470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70" t="s">
        <v>10</v>
      </c>
      <c r="L47" s="469"/>
      <c r="M47" s="469"/>
      <c r="N47" s="469"/>
      <c r="O47" s="135"/>
      <c r="P47" s="135"/>
      <c r="Q47" s="469"/>
      <c r="R47" s="469"/>
      <c r="S47" s="470"/>
    </row>
    <row r="48" spans="1:19" x14ac:dyDescent="0.2">
      <c r="A48" s="1172">
        <f t="shared" si="0"/>
        <v>38</v>
      </c>
      <c r="B48" s="279" t="s">
        <v>193</v>
      </c>
      <c r="C48" s="133">
        <f>L24-(C32+C43)</f>
        <v>131157</v>
      </c>
      <c r="D48" s="133">
        <f>M24-(D32+D43)</f>
        <v>240718</v>
      </c>
      <c r="E48" s="133">
        <f>N24-(E32+E43)</f>
        <v>371875</v>
      </c>
      <c r="F48" s="133">
        <f>O24-(F32+F43)</f>
        <v>0</v>
      </c>
      <c r="G48" s="133">
        <f>P24-(G32+G43)</f>
        <v>2000</v>
      </c>
      <c r="H48" s="133">
        <f>C48+F48</f>
        <v>131157</v>
      </c>
      <c r="I48" s="133">
        <f>D48+G48</f>
        <v>242718</v>
      </c>
      <c r="J48" s="253">
        <f>H48+I48</f>
        <v>373875</v>
      </c>
      <c r="K48" s="70" t="s">
        <v>11</v>
      </c>
      <c r="L48" s="469"/>
      <c r="M48" s="469"/>
      <c r="N48" s="469"/>
      <c r="O48" s="135"/>
      <c r="P48" s="135"/>
      <c r="Q48" s="469"/>
      <c r="R48" s="469"/>
      <c r="S48" s="470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7400</v>
      </c>
      <c r="E49" s="133">
        <f>N33-E33</f>
        <v>7400</v>
      </c>
      <c r="F49" s="133">
        <f>O33-F33</f>
        <v>0</v>
      </c>
      <c r="G49" s="133">
        <f>P33-G33</f>
        <v>0</v>
      </c>
      <c r="H49" s="133">
        <f>C49+F49</f>
        <v>0</v>
      </c>
      <c r="I49" s="133">
        <f>D49+G49</f>
        <v>7400</v>
      </c>
      <c r="J49" s="253">
        <f>H49+I49</f>
        <v>7400</v>
      </c>
      <c r="K49" s="70" t="s">
        <v>12</v>
      </c>
      <c r="L49" s="469"/>
      <c r="M49" s="469"/>
      <c r="N49" s="469"/>
      <c r="O49" s="7"/>
      <c r="Q49" s="469"/>
      <c r="R49" s="469"/>
      <c r="S49" s="470"/>
    </row>
    <row r="50" spans="1:19" x14ac:dyDescent="0.2">
      <c r="A50" s="1172">
        <f t="shared" si="0"/>
        <v>40</v>
      </c>
      <c r="B50" s="60" t="s">
        <v>1</v>
      </c>
      <c r="C50" s="133"/>
      <c r="D50" s="133"/>
      <c r="E50" s="133"/>
      <c r="F50" s="133"/>
      <c r="G50" s="133"/>
      <c r="H50" s="133"/>
      <c r="I50" s="133"/>
      <c r="J50" s="253"/>
      <c r="K50" s="70" t="s">
        <v>13</v>
      </c>
      <c r="L50" s="469"/>
      <c r="M50" s="469"/>
      <c r="N50" s="469"/>
      <c r="O50" s="7"/>
      <c r="Q50" s="469"/>
      <c r="R50" s="469"/>
      <c r="S50" s="470"/>
    </row>
    <row r="51" spans="1:19" x14ac:dyDescent="0.2">
      <c r="A51" s="1172">
        <f t="shared" si="0"/>
        <v>41</v>
      </c>
      <c r="B51" s="60"/>
      <c r="C51" s="133"/>
      <c r="D51" s="133"/>
      <c r="E51" s="133"/>
      <c r="F51" s="133"/>
      <c r="G51" s="133"/>
      <c r="H51" s="133"/>
      <c r="I51" s="133"/>
      <c r="J51" s="253"/>
      <c r="K51" s="70" t="s">
        <v>14</v>
      </c>
      <c r="L51" s="469"/>
      <c r="M51" s="469"/>
      <c r="N51" s="469"/>
      <c r="O51" s="7"/>
      <c r="Q51" s="469"/>
      <c r="R51" s="469"/>
      <c r="S51" s="470"/>
    </row>
    <row r="52" spans="1:19" x14ac:dyDescent="0.2">
      <c r="A52" s="1172">
        <f t="shared" si="0"/>
        <v>42</v>
      </c>
      <c r="B52" s="60"/>
      <c r="C52" s="133"/>
      <c r="D52" s="133"/>
      <c r="E52" s="133"/>
      <c r="F52" s="133"/>
      <c r="G52" s="133"/>
      <c r="H52" s="133"/>
      <c r="I52" s="133"/>
      <c r="J52" s="253"/>
      <c r="K52" s="70" t="s">
        <v>15</v>
      </c>
      <c r="L52" s="469"/>
      <c r="M52" s="469"/>
      <c r="N52" s="469"/>
      <c r="O52" s="7"/>
      <c r="Q52" s="469"/>
      <c r="R52" s="469"/>
      <c r="S52" s="470"/>
    </row>
    <row r="53" spans="1:19" ht="12" thickBot="1" x14ac:dyDescent="0.25">
      <c r="A53" s="1174">
        <f t="shared" si="0"/>
        <v>43</v>
      </c>
      <c r="B53" s="1244" t="s">
        <v>389</v>
      </c>
      <c r="C53" s="1245">
        <f>SUM(C39:C51)</f>
        <v>162255</v>
      </c>
      <c r="D53" s="1245">
        <f>SUM(D39:D51)</f>
        <v>249910</v>
      </c>
      <c r="E53" s="1245">
        <f>SUM(E39:E51)</f>
        <v>412165</v>
      </c>
      <c r="F53" s="1245">
        <f>SUM(F39:F52)</f>
        <v>0</v>
      </c>
      <c r="G53" s="1245">
        <f>SUM(G39:G52)</f>
        <v>2000</v>
      </c>
      <c r="H53" s="1245">
        <f>C53+F53</f>
        <v>162255</v>
      </c>
      <c r="I53" s="1245">
        <f>D53+G53</f>
        <v>251910</v>
      </c>
      <c r="J53" s="1246">
        <f>H53+I53</f>
        <v>414165</v>
      </c>
      <c r="K53" s="71" t="s">
        <v>382</v>
      </c>
      <c r="L53" s="106">
        <f>SUM(L39:L52)</f>
        <v>0</v>
      </c>
      <c r="M53" s="106">
        <f>SUM(M39:M52)</f>
        <v>0</v>
      </c>
      <c r="N53" s="106">
        <f>SUM(N39:N52)</f>
        <v>0</v>
      </c>
      <c r="O53" s="7">
        <v>0</v>
      </c>
      <c r="P53" s="7">
        <v>0</v>
      </c>
      <c r="Q53" s="106">
        <f>SUM(Q39:Q52)</f>
        <v>0</v>
      </c>
      <c r="R53" s="106">
        <f>SUM(R39:R52)</f>
        <v>0</v>
      </c>
      <c r="S53" s="1205">
        <f>SUM(S39:S52)</f>
        <v>0</v>
      </c>
    </row>
    <row r="54" spans="1:19" ht="12" thickBot="1" x14ac:dyDescent="0.25">
      <c r="A54" s="486">
        <f t="shared" si="0"/>
        <v>44</v>
      </c>
      <c r="B54" s="271" t="s">
        <v>384</v>
      </c>
      <c r="C54" s="139">
        <f>C34+C53</f>
        <v>206195</v>
      </c>
      <c r="D54" s="139">
        <f>D34+D53</f>
        <v>409170</v>
      </c>
      <c r="E54" s="139">
        <f>E34+E53</f>
        <v>615365</v>
      </c>
      <c r="F54" s="139">
        <f>F34+F53</f>
        <v>0</v>
      </c>
      <c r="G54" s="139">
        <f>G34+G53</f>
        <v>32300</v>
      </c>
      <c r="H54" s="139">
        <f>C54+F54</f>
        <v>206195</v>
      </c>
      <c r="I54" s="139">
        <f>D54+G54</f>
        <v>441470</v>
      </c>
      <c r="J54" s="1203">
        <f>H54+I54</f>
        <v>647665</v>
      </c>
      <c r="K54" s="1204" t="s">
        <v>383</v>
      </c>
      <c r="L54" s="139">
        <f>L34+L53</f>
        <v>206195</v>
      </c>
      <c r="M54" s="444">
        <f>M34+M53</f>
        <v>409170</v>
      </c>
      <c r="N54" s="444">
        <f>N34+N53</f>
        <v>615365</v>
      </c>
      <c r="O54" s="444">
        <f>O34+O53</f>
        <v>0</v>
      </c>
      <c r="P54" s="444">
        <f>P24++P33+P53</f>
        <v>32300</v>
      </c>
      <c r="Q54" s="139">
        <f>Q34+Q53</f>
        <v>206195</v>
      </c>
      <c r="R54" s="444">
        <f>R34+R53</f>
        <v>441470</v>
      </c>
      <c r="S54" s="445">
        <f>S34+S53</f>
        <v>647665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106"/>
      <c r="N55" s="106"/>
      <c r="O55" s="7"/>
    </row>
    <row r="56" spans="1:19" x14ac:dyDescent="0.2">
      <c r="O56" s="7"/>
    </row>
  </sheetData>
  <sheetProtection selectLockedCells="1" selectUnlockedCells="1"/>
  <mergeCells count="16">
    <mergeCell ref="B1:S1"/>
    <mergeCell ref="A4:S4"/>
    <mergeCell ref="A5:S5"/>
    <mergeCell ref="A6:S6"/>
    <mergeCell ref="A7:S7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81" customWidth="1"/>
    <col min="2" max="2" width="43.5703125" style="81" customWidth="1"/>
    <col min="3" max="3" width="10.140625" style="82" customWidth="1"/>
    <col min="4" max="4" width="11.140625" style="82" customWidth="1"/>
    <col min="5" max="5" width="11.28515625" style="82" customWidth="1"/>
    <col min="6" max="6" width="32.42578125" style="82" customWidth="1"/>
    <col min="7" max="7" width="11.5703125" style="82" customWidth="1"/>
    <col min="8" max="8" width="14.7109375" style="82" customWidth="1"/>
    <col min="9" max="9" width="14.5703125" style="82" customWidth="1"/>
    <col min="10" max="25" width="9.140625" style="81"/>
    <col min="26" max="16384" width="9.140625" style="7"/>
  </cols>
  <sheetData>
    <row r="1" spans="1:25" ht="12.75" customHeight="1" x14ac:dyDescent="0.2">
      <c r="B1" s="1265" t="s">
        <v>1214</v>
      </c>
      <c r="C1" s="1265"/>
      <c r="D1" s="1265"/>
      <c r="E1" s="1265"/>
      <c r="F1" s="1265"/>
      <c r="G1" s="1265"/>
      <c r="H1" s="1265"/>
      <c r="I1" s="1265"/>
      <c r="J1" s="1265"/>
    </row>
    <row r="2" spans="1:25" x14ac:dyDescent="0.2">
      <c r="I2" s="83"/>
    </row>
    <row r="3" spans="1:25" x14ac:dyDescent="0.2">
      <c r="B3" s="1266" t="s">
        <v>51</v>
      </c>
      <c r="C3" s="1266"/>
      <c r="D3" s="1266"/>
      <c r="E3" s="1266"/>
      <c r="F3" s="1266"/>
      <c r="G3" s="1266"/>
      <c r="H3" s="1266"/>
      <c r="I3" s="1266"/>
    </row>
    <row r="4" spans="1:25" x14ac:dyDescent="0.2">
      <c r="B4" s="1266" t="s">
        <v>914</v>
      </c>
      <c r="C4" s="1266"/>
      <c r="D4" s="1266"/>
      <c r="E4" s="1266"/>
      <c r="F4" s="1266"/>
      <c r="G4" s="1266"/>
      <c r="H4" s="1266"/>
      <c r="I4" s="1266"/>
    </row>
    <row r="5" spans="1:25" ht="12.75" customHeight="1" x14ac:dyDescent="0.2">
      <c r="A5" s="1282" t="s">
        <v>248</v>
      </c>
      <c r="B5" s="1282"/>
      <c r="C5" s="1282"/>
      <c r="D5" s="1282"/>
      <c r="E5" s="1282"/>
      <c r="F5" s="1282"/>
      <c r="G5" s="1282"/>
      <c r="H5" s="1282"/>
      <c r="I5" s="1282"/>
    </row>
    <row r="6" spans="1:25" ht="12.75" customHeight="1" x14ac:dyDescent="0.2">
      <c r="A6" s="1283" t="s">
        <v>53</v>
      </c>
      <c r="B6" s="1284" t="s">
        <v>54</v>
      </c>
      <c r="C6" s="1285" t="s">
        <v>55</v>
      </c>
      <c r="D6" s="1285"/>
      <c r="E6" s="1286"/>
      <c r="F6" s="1287" t="s">
        <v>56</v>
      </c>
      <c r="G6" s="1288" t="s">
        <v>57</v>
      </c>
      <c r="H6" s="1289"/>
      <c r="I6" s="1290"/>
      <c r="T6" s="7"/>
      <c r="U6" s="7"/>
      <c r="V6" s="7"/>
      <c r="W6" s="7"/>
      <c r="X6" s="7"/>
      <c r="Y6" s="7"/>
    </row>
    <row r="7" spans="1:25" ht="12.75" customHeight="1" x14ac:dyDescent="0.2">
      <c r="A7" s="1283"/>
      <c r="B7" s="1284"/>
      <c r="C7" s="1279" t="s">
        <v>846</v>
      </c>
      <c r="D7" s="1279"/>
      <c r="E7" s="1280"/>
      <c r="F7" s="1287"/>
      <c r="G7" s="1279" t="s">
        <v>846</v>
      </c>
      <c r="H7" s="1279"/>
      <c r="I7" s="1281"/>
      <c r="T7" s="7"/>
      <c r="U7" s="7"/>
      <c r="V7" s="7"/>
      <c r="W7" s="7"/>
      <c r="X7" s="7"/>
      <c r="Y7" s="7"/>
    </row>
    <row r="8" spans="1:25" s="61" customFormat="1" ht="36.6" customHeight="1" x14ac:dyDescent="0.2">
      <c r="A8" s="1283"/>
      <c r="B8" s="414" t="s">
        <v>58</v>
      </c>
      <c r="C8" s="415" t="s">
        <v>59</v>
      </c>
      <c r="D8" s="415" t="s">
        <v>60</v>
      </c>
      <c r="E8" s="416" t="s">
        <v>61</v>
      </c>
      <c r="F8" s="417" t="s">
        <v>62</v>
      </c>
      <c r="G8" s="164" t="s">
        <v>59</v>
      </c>
      <c r="H8" s="164" t="s">
        <v>60</v>
      </c>
      <c r="I8" s="774" t="s">
        <v>61</v>
      </c>
      <c r="J8" s="104"/>
      <c r="K8" s="104"/>
      <c r="L8" s="104"/>
      <c r="M8" s="104"/>
      <c r="N8" s="104"/>
      <c r="O8" s="104"/>
      <c r="P8" s="104"/>
      <c r="Q8" s="104"/>
      <c r="R8" s="104"/>
      <c r="S8" s="104"/>
    </row>
    <row r="9" spans="1:25" ht="11.45" customHeight="1" x14ac:dyDescent="0.2">
      <c r="A9" s="1175">
        <v>1</v>
      </c>
      <c r="B9" s="418" t="s">
        <v>22</v>
      </c>
      <c r="C9" s="419"/>
      <c r="D9" s="419"/>
      <c r="E9" s="419"/>
      <c r="F9" s="420" t="s">
        <v>23</v>
      </c>
      <c r="G9" s="168"/>
      <c r="H9" s="168"/>
      <c r="I9" s="251"/>
      <c r="J9" s="101"/>
      <c r="T9" s="7"/>
      <c r="U9" s="7"/>
      <c r="V9" s="7"/>
      <c r="W9" s="7"/>
      <c r="X9" s="7"/>
      <c r="Y9" s="7"/>
    </row>
    <row r="10" spans="1:25" x14ac:dyDescent="0.2">
      <c r="A10" s="1176">
        <f>A9+1</f>
        <v>2</v>
      </c>
      <c r="B10" s="35" t="s">
        <v>33</v>
      </c>
      <c r="C10" s="133"/>
      <c r="D10" s="133"/>
      <c r="E10" s="133">
        <f>SUM(C10:D10)</f>
        <v>0</v>
      </c>
      <c r="F10" s="270" t="s">
        <v>24</v>
      </c>
      <c r="G10" s="133">
        <f>Össz.önkor.mérleg.!L10</f>
        <v>638244</v>
      </c>
      <c r="H10" s="133">
        <f>Össz.önkor.mérleg.!M10</f>
        <v>443405</v>
      </c>
      <c r="I10" s="253">
        <f>Össz.önkor.mérleg.!N10</f>
        <v>1081649</v>
      </c>
      <c r="J10" s="101"/>
      <c r="T10" s="7"/>
      <c r="U10" s="7"/>
      <c r="V10" s="7"/>
      <c r="W10" s="7"/>
      <c r="X10" s="7"/>
      <c r="Y10" s="7"/>
    </row>
    <row r="11" spans="1:25" x14ac:dyDescent="0.2">
      <c r="A11" s="1176">
        <f t="shared" ref="A11:A46" si="0">A10+1</f>
        <v>3</v>
      </c>
      <c r="B11" s="35" t="s">
        <v>34</v>
      </c>
      <c r="C11" s="133">
        <f>Össz.önkor.mérleg.!C11</f>
        <v>304149</v>
      </c>
      <c r="D11" s="133">
        <f>Össz.önkor.mérleg.!D11</f>
        <v>181387</v>
      </c>
      <c r="E11" s="133">
        <f>Össz.önkor.mérleg.!E11</f>
        <v>485536</v>
      </c>
      <c r="F11" s="270" t="s">
        <v>25</v>
      </c>
      <c r="G11" s="133">
        <f>Össz.önkor.mérleg.!L11</f>
        <v>125422</v>
      </c>
      <c r="H11" s="133">
        <f>Össz.önkor.mérleg.!M11</f>
        <v>37436</v>
      </c>
      <c r="I11" s="253">
        <f>Össz.önkor.mérleg.!N11</f>
        <v>162858</v>
      </c>
      <c r="J11" s="101"/>
      <c r="T11" s="7"/>
      <c r="U11" s="7"/>
      <c r="V11" s="7"/>
      <c r="W11" s="7"/>
      <c r="X11" s="7"/>
      <c r="Y11" s="7"/>
    </row>
    <row r="12" spans="1:25" x14ac:dyDescent="0.2">
      <c r="A12" s="1176">
        <f t="shared" si="0"/>
        <v>4</v>
      </c>
      <c r="B12" s="35" t="s">
        <v>685</v>
      </c>
      <c r="C12" s="133">
        <f>Össz.önkor.mérleg.!C12</f>
        <v>0</v>
      </c>
      <c r="D12" s="133">
        <f>Össz.önkor.mérleg.!D12</f>
        <v>0</v>
      </c>
      <c r="E12" s="133">
        <f>Össz.önkor.mérleg.!E12</f>
        <v>0</v>
      </c>
      <c r="F12" s="270" t="s">
        <v>27</v>
      </c>
      <c r="G12" s="133">
        <f>Össz.önkor.mérleg.!L12</f>
        <v>895401</v>
      </c>
      <c r="H12" s="133">
        <f>Össz.önkor.mérleg.!M12</f>
        <v>840494</v>
      </c>
      <c r="I12" s="253">
        <f>Össz.önkor.mérleg.!N12</f>
        <v>1735895</v>
      </c>
      <c r="J12" s="101"/>
      <c r="T12" s="7"/>
      <c r="U12" s="7"/>
      <c r="V12" s="7"/>
      <c r="W12" s="7"/>
      <c r="X12" s="7"/>
      <c r="Y12" s="7"/>
    </row>
    <row r="13" spans="1:25" ht="12" customHeight="1" x14ac:dyDescent="0.2">
      <c r="A13" s="1176">
        <f t="shared" si="0"/>
        <v>5</v>
      </c>
      <c r="B13" s="35" t="s">
        <v>1204</v>
      </c>
      <c r="C13" s="133">
        <f>Össz.önkor.mérleg.!C13</f>
        <v>6221</v>
      </c>
      <c r="D13" s="133">
        <f>Össz.önkor.mérleg.!D13</f>
        <v>12840</v>
      </c>
      <c r="E13" s="133">
        <f>Össz.önkor.mérleg.!E13</f>
        <v>19061</v>
      </c>
      <c r="F13" s="270"/>
      <c r="G13" s="133"/>
      <c r="H13" s="133"/>
      <c r="I13" s="252"/>
      <c r="J13" s="101"/>
      <c r="T13" s="7"/>
      <c r="U13" s="7"/>
      <c r="V13" s="7"/>
      <c r="W13" s="7"/>
      <c r="X13" s="7"/>
      <c r="Y13" s="7"/>
    </row>
    <row r="14" spans="1:25" x14ac:dyDescent="0.2">
      <c r="A14" s="1176">
        <f t="shared" si="0"/>
        <v>6</v>
      </c>
      <c r="B14" s="35" t="s">
        <v>36</v>
      </c>
      <c r="C14" s="133">
        <f>Össz.önkor.mérleg.!C17</f>
        <v>946197</v>
      </c>
      <c r="D14" s="133">
        <f>Össz.önkor.mérleg.!D17</f>
        <v>551843</v>
      </c>
      <c r="E14" s="133">
        <f>Össz.önkor.mérleg.!E17</f>
        <v>1498040</v>
      </c>
      <c r="F14" s="270" t="s">
        <v>26</v>
      </c>
      <c r="G14" s="133">
        <f>Össz.önkor.mérleg.!L14</f>
        <v>0</v>
      </c>
      <c r="H14" s="133">
        <f>Össz.önkor.mérleg.!M14</f>
        <v>16309</v>
      </c>
      <c r="I14" s="253">
        <f>Össz.önkor.mérleg.!N14</f>
        <v>16309</v>
      </c>
      <c r="J14" s="101"/>
      <c r="T14" s="7"/>
      <c r="U14" s="7"/>
      <c r="V14" s="7"/>
      <c r="W14" s="7"/>
      <c r="X14" s="7"/>
      <c r="Y14" s="7"/>
    </row>
    <row r="15" spans="1:25" x14ac:dyDescent="0.2">
      <c r="A15" s="1176">
        <f t="shared" si="0"/>
        <v>7</v>
      </c>
      <c r="B15" s="35"/>
      <c r="C15" s="133"/>
      <c r="D15" s="133"/>
      <c r="E15" s="133"/>
      <c r="F15" s="270" t="s">
        <v>28</v>
      </c>
      <c r="G15" s="133"/>
      <c r="H15" s="135"/>
      <c r="I15" s="252"/>
      <c r="J15" s="101"/>
      <c r="T15" s="7"/>
      <c r="U15" s="7"/>
      <c r="V15" s="7"/>
      <c r="W15" s="7"/>
      <c r="X15" s="7"/>
      <c r="Y15" s="7"/>
    </row>
    <row r="16" spans="1:25" x14ac:dyDescent="0.2">
      <c r="A16" s="1176">
        <f t="shared" si="0"/>
        <v>8</v>
      </c>
      <c r="B16" s="35" t="s">
        <v>38</v>
      </c>
      <c r="C16" s="165">
        <f>Össz.önkor.mérleg.!C20</f>
        <v>281394</v>
      </c>
      <c r="D16" s="165">
        <f>Össz.önkor.mérleg.!D20</f>
        <v>334743</v>
      </c>
      <c r="E16" s="165">
        <f>Össz.önkor.mérleg.!E20</f>
        <v>616137</v>
      </c>
      <c r="F16" s="270" t="s">
        <v>387</v>
      </c>
      <c r="G16" s="133">
        <f>Össz.önkor.mérleg.!L17</f>
        <v>3328</v>
      </c>
      <c r="H16" s="133">
        <f>Össz.önkor.mérleg.!M17</f>
        <v>16008</v>
      </c>
      <c r="I16" s="253">
        <f>Össz.önkor.mérleg.!N17</f>
        <v>19336</v>
      </c>
      <c r="J16" s="101"/>
      <c r="T16" s="7"/>
      <c r="U16" s="7"/>
      <c r="V16" s="7"/>
      <c r="W16" s="7"/>
      <c r="X16" s="7"/>
      <c r="Y16" s="7"/>
    </row>
    <row r="17" spans="1:25" x14ac:dyDescent="0.2">
      <c r="A17" s="1176">
        <f t="shared" si="0"/>
        <v>9</v>
      </c>
      <c r="B17" s="396" t="s">
        <v>37</v>
      </c>
      <c r="C17" s="165"/>
      <c r="D17" s="165"/>
      <c r="E17" s="165"/>
      <c r="F17" s="270" t="s">
        <v>386</v>
      </c>
      <c r="G17" s="133">
        <f>Össz.önkor.mérleg.!L18</f>
        <v>0</v>
      </c>
      <c r="H17" s="133">
        <f>Össz.önkor.mérleg.!M18</f>
        <v>205780</v>
      </c>
      <c r="I17" s="253">
        <f>Össz.önkor.mérleg.!N18</f>
        <v>205780</v>
      </c>
      <c r="J17" s="101"/>
      <c r="T17" s="7"/>
      <c r="U17" s="7"/>
      <c r="V17" s="7"/>
      <c r="W17" s="7"/>
      <c r="X17" s="7"/>
      <c r="Y17" s="7"/>
    </row>
    <row r="18" spans="1:25" x14ac:dyDescent="0.2">
      <c r="A18" s="1176">
        <f t="shared" si="0"/>
        <v>10</v>
      </c>
      <c r="B18" s="396"/>
      <c r="C18" s="165"/>
      <c r="D18" s="165"/>
      <c r="E18" s="165"/>
      <c r="F18" s="270" t="s">
        <v>172</v>
      </c>
      <c r="G18" s="133">
        <f>Össz.önkor.mérleg.!L19</f>
        <v>178678</v>
      </c>
      <c r="H18" s="133">
        <f>Össz.önkor.mérleg.!M19</f>
        <v>0</v>
      </c>
      <c r="I18" s="133">
        <f>Össz.önkor.mérleg.!N19</f>
        <v>178678</v>
      </c>
      <c r="J18" s="101"/>
      <c r="T18" s="7"/>
      <c r="U18" s="7"/>
      <c r="V18" s="7"/>
      <c r="W18" s="7"/>
      <c r="X18" s="7"/>
      <c r="Y18" s="7"/>
    </row>
    <row r="19" spans="1:25" x14ac:dyDescent="0.2">
      <c r="A19" s="1176">
        <f t="shared" si="0"/>
        <v>11</v>
      </c>
      <c r="B19" s="35" t="s">
        <v>777</v>
      </c>
      <c r="C19" s="133">
        <f>Össz.önkor.mérleg.!C29</f>
        <v>0</v>
      </c>
      <c r="D19" s="133">
        <f>Össz.önkor.mérleg.!D29</f>
        <v>400</v>
      </c>
      <c r="E19" s="133">
        <f>Össz.önkor.mérleg.!E29</f>
        <v>400</v>
      </c>
      <c r="F19" s="270" t="s">
        <v>379</v>
      </c>
      <c r="G19" s="133">
        <f>Össz.önkor.mérleg.!L20</f>
        <v>0</v>
      </c>
      <c r="H19" s="133">
        <f>Össz.önkor.mérleg.!M20</f>
        <v>820</v>
      </c>
      <c r="I19" s="253">
        <f>Össz.önkor.mérleg.!N20</f>
        <v>820</v>
      </c>
      <c r="J19" s="101"/>
      <c r="T19" s="7"/>
      <c r="U19" s="7"/>
      <c r="V19" s="7"/>
      <c r="W19" s="7"/>
      <c r="X19" s="7"/>
      <c r="Y19" s="7"/>
    </row>
    <row r="20" spans="1:25" x14ac:dyDescent="0.2">
      <c r="A20" s="1176">
        <f t="shared" si="0"/>
        <v>12</v>
      </c>
      <c r="B20" s="7"/>
      <c r="C20" s="165"/>
      <c r="D20" s="165"/>
      <c r="E20" s="165"/>
      <c r="F20" s="270" t="s">
        <v>380</v>
      </c>
      <c r="G20" s="133">
        <f>Össz.önkor.mérleg.!L21</f>
        <v>564</v>
      </c>
      <c r="H20" s="133">
        <f>Össz.önkor.mérleg.!M21</f>
        <v>4336</v>
      </c>
      <c r="I20" s="253">
        <f>Össz.önkor.mérleg.!N21</f>
        <v>4900</v>
      </c>
      <c r="J20" s="101"/>
      <c r="T20" s="7"/>
      <c r="U20" s="7"/>
      <c r="V20" s="7"/>
      <c r="W20" s="7"/>
      <c r="X20" s="7"/>
      <c r="Y20" s="7"/>
    </row>
    <row r="21" spans="1:25" x14ac:dyDescent="0.2">
      <c r="A21" s="1176">
        <f t="shared" si="0"/>
        <v>13</v>
      </c>
      <c r="B21" s="7"/>
      <c r="C21" s="165"/>
      <c r="D21" s="165"/>
      <c r="E21" s="165"/>
      <c r="F21" s="270"/>
      <c r="G21" s="133"/>
      <c r="H21" s="135"/>
      <c r="I21" s="252"/>
      <c r="J21" s="101"/>
      <c r="T21" s="7"/>
      <c r="U21" s="7"/>
      <c r="V21" s="7"/>
      <c r="W21" s="7"/>
      <c r="X21" s="7"/>
      <c r="Y21" s="7"/>
    </row>
    <row r="22" spans="1:25" s="62" customFormat="1" x14ac:dyDescent="0.2">
      <c r="A22" s="1176">
        <f t="shared" si="0"/>
        <v>14</v>
      </c>
      <c r="B22" s="9" t="s">
        <v>49</v>
      </c>
      <c r="C22" s="421">
        <f>SUM(C11:C20)</f>
        <v>1537961</v>
      </c>
      <c r="D22" s="421">
        <f>SUM(D11:D20)</f>
        <v>1081213</v>
      </c>
      <c r="E22" s="421">
        <f>SUM(E11:E20)</f>
        <v>2619174</v>
      </c>
      <c r="F22" s="408" t="s">
        <v>63</v>
      </c>
      <c r="G22" s="166">
        <f>SUM(G10:G21)</f>
        <v>1841637</v>
      </c>
      <c r="H22" s="166">
        <f>SUM(H10:H21)</f>
        <v>1564588</v>
      </c>
      <c r="I22" s="255">
        <f>SUM(I10:I21)</f>
        <v>3406225</v>
      </c>
      <c r="J22" s="278"/>
      <c r="K22" s="105"/>
      <c r="L22" s="105"/>
      <c r="M22" s="105"/>
      <c r="N22" s="105"/>
      <c r="O22" s="105"/>
      <c r="P22" s="105"/>
      <c r="Q22" s="105"/>
      <c r="R22" s="105"/>
      <c r="S22" s="105"/>
    </row>
    <row r="23" spans="1:25" s="62" customFormat="1" x14ac:dyDescent="0.2">
      <c r="A23" s="1176">
        <f t="shared" si="0"/>
        <v>15</v>
      </c>
      <c r="B23" s="7"/>
      <c r="C23" s="165"/>
      <c r="D23" s="165"/>
      <c r="E23" s="165"/>
      <c r="F23" s="303"/>
      <c r="G23" s="135"/>
      <c r="H23" s="135"/>
      <c r="I23" s="254"/>
      <c r="J23" s="278"/>
      <c r="K23" s="105"/>
      <c r="L23" s="105"/>
      <c r="M23" s="105"/>
      <c r="N23" s="105"/>
      <c r="O23" s="105"/>
      <c r="P23" s="105"/>
      <c r="Q23" s="105"/>
      <c r="R23" s="105"/>
      <c r="S23" s="105"/>
    </row>
    <row r="24" spans="1:25" x14ac:dyDescent="0.2">
      <c r="A24" s="1176">
        <f t="shared" si="0"/>
        <v>16</v>
      </c>
      <c r="B24" s="8" t="s">
        <v>48</v>
      </c>
      <c r="C24" s="407">
        <f>SUM(C22:C23)</f>
        <v>1537961</v>
      </c>
      <c r="D24" s="407">
        <f>SUM(D22:D23)</f>
        <v>1081213</v>
      </c>
      <c r="E24" s="407">
        <f>SUM(E22:E23)</f>
        <v>2619174</v>
      </c>
      <c r="F24" s="410" t="s">
        <v>66</v>
      </c>
      <c r="G24" s="106">
        <f>SUM(G22:G23)</f>
        <v>1841637</v>
      </c>
      <c r="H24" s="106">
        <f>SUM(H22:H23)</f>
        <v>1564588</v>
      </c>
      <c r="I24" s="235">
        <f>SUM(I22:I23)</f>
        <v>3406225</v>
      </c>
      <c r="J24" s="101"/>
      <c r="T24" s="7"/>
      <c r="U24" s="7"/>
      <c r="V24" s="7"/>
      <c r="W24" s="7"/>
      <c r="X24" s="7"/>
      <c r="Y24" s="7"/>
    </row>
    <row r="25" spans="1:25" ht="12" thickBot="1" x14ac:dyDescent="0.25">
      <c r="A25" s="1177">
        <f t="shared" si="0"/>
        <v>17</v>
      </c>
      <c r="B25" s="397"/>
      <c r="C25" s="492"/>
      <c r="D25" s="492"/>
      <c r="E25" s="492"/>
      <c r="F25" s="303"/>
      <c r="G25" s="135"/>
      <c r="H25" s="135"/>
      <c r="I25" s="254"/>
      <c r="J25" s="101"/>
      <c r="T25" s="7"/>
      <c r="U25" s="7"/>
      <c r="V25" s="7"/>
      <c r="W25" s="7"/>
      <c r="X25" s="7"/>
      <c r="Y25" s="7"/>
    </row>
    <row r="26" spans="1:25" ht="12" thickBot="1" x14ac:dyDescent="0.25">
      <c r="A26" s="1177">
        <f t="shared" si="0"/>
        <v>18</v>
      </c>
      <c r="B26" s="508" t="s">
        <v>549</v>
      </c>
      <c r="C26" s="506">
        <f>C24-G24</f>
        <v>-303676</v>
      </c>
      <c r="D26" s="506">
        <f t="shared" ref="D26:E26" si="1">D24-H24</f>
        <v>-483375</v>
      </c>
      <c r="E26" s="507">
        <f t="shared" si="1"/>
        <v>-787051</v>
      </c>
      <c r="F26" s="312"/>
      <c r="G26" s="106"/>
      <c r="H26" s="106"/>
      <c r="I26" s="254"/>
      <c r="J26" s="101"/>
      <c r="T26" s="7"/>
      <c r="U26" s="7"/>
      <c r="V26" s="7"/>
      <c r="W26" s="7"/>
      <c r="X26" s="7"/>
      <c r="Y26" s="7"/>
    </row>
    <row r="27" spans="1:25" x14ac:dyDescent="0.2">
      <c r="A27" s="1177">
        <f t="shared" si="0"/>
        <v>19</v>
      </c>
      <c r="B27" s="756" t="s">
        <v>1205</v>
      </c>
      <c r="C27" s="312"/>
      <c r="D27" s="312">
        <f>-'felhalm. mérleg'!D29</f>
        <v>-116886</v>
      </c>
      <c r="E27" s="312">
        <f>C27+D27</f>
        <v>-116886</v>
      </c>
      <c r="F27" s="270"/>
      <c r="G27" s="135"/>
      <c r="H27" s="135"/>
      <c r="I27" s="254"/>
      <c r="J27" s="101"/>
      <c r="T27" s="7"/>
      <c r="U27" s="7"/>
      <c r="V27" s="7"/>
      <c r="W27" s="7"/>
      <c r="X27" s="7"/>
      <c r="Y27" s="7"/>
    </row>
    <row r="28" spans="1:25" x14ac:dyDescent="0.2">
      <c r="A28" s="1177">
        <f t="shared" si="0"/>
        <v>20</v>
      </c>
      <c r="B28" s="312" t="s">
        <v>50</v>
      </c>
      <c r="C28" s="312"/>
      <c r="D28" s="312"/>
      <c r="E28" s="312"/>
      <c r="F28" s="409" t="s">
        <v>31</v>
      </c>
      <c r="G28" s="135"/>
      <c r="H28" s="135"/>
      <c r="I28" s="254"/>
      <c r="J28" s="101"/>
      <c r="T28" s="7"/>
      <c r="U28" s="7"/>
      <c r="V28" s="7"/>
      <c r="W28" s="7"/>
      <c r="X28" s="7"/>
      <c r="Y28" s="7"/>
    </row>
    <row r="29" spans="1:25" s="62" customFormat="1" x14ac:dyDescent="0.2">
      <c r="A29" s="1177">
        <f t="shared" si="0"/>
        <v>21</v>
      </c>
      <c r="B29" s="413" t="s">
        <v>597</v>
      </c>
      <c r="C29" s="312"/>
      <c r="D29" s="312"/>
      <c r="E29" s="312"/>
      <c r="F29" s="411" t="s">
        <v>4</v>
      </c>
      <c r="G29" s="135"/>
      <c r="H29" s="135"/>
      <c r="I29" s="254"/>
      <c r="J29" s="278"/>
      <c r="K29" s="105"/>
      <c r="L29" s="105"/>
      <c r="M29" s="105"/>
      <c r="N29" s="105"/>
      <c r="O29" s="105"/>
      <c r="P29" s="105"/>
      <c r="Q29" s="105"/>
      <c r="R29" s="105"/>
      <c r="S29" s="105"/>
    </row>
    <row r="30" spans="1:25" ht="21" x14ac:dyDescent="0.2">
      <c r="A30" s="1177">
        <f t="shared" si="0"/>
        <v>22</v>
      </c>
      <c r="B30" s="440" t="s">
        <v>904</v>
      </c>
      <c r="C30" s="133">
        <f>Össz.önkor.mérleg.!C41</f>
        <v>0</v>
      </c>
      <c r="D30" s="133">
        <f>Össz.önkor.mérleg.!D41</f>
        <v>0</v>
      </c>
      <c r="E30" s="133">
        <f>Össz.önkor.mérleg.!E41</f>
        <v>0</v>
      </c>
      <c r="F30" s="710" t="s">
        <v>3</v>
      </c>
      <c r="G30" s="135">
        <f>Össz.önkor.mérleg.!L41</f>
        <v>0</v>
      </c>
      <c r="H30" s="135">
        <f>Össz.önkor.mérleg.!M41</f>
        <v>149724</v>
      </c>
      <c r="I30" s="135">
        <f>Össz.önkor.mérleg.!N41</f>
        <v>149724</v>
      </c>
      <c r="J30" s="101"/>
      <c r="T30" s="7"/>
      <c r="U30" s="7"/>
      <c r="V30" s="7"/>
      <c r="W30" s="7"/>
      <c r="X30" s="7"/>
      <c r="Y30" s="7"/>
    </row>
    <row r="31" spans="1:25" x14ac:dyDescent="0.2">
      <c r="A31" s="1177">
        <f t="shared" si="0"/>
        <v>23</v>
      </c>
      <c r="B31" s="7" t="s">
        <v>723</v>
      </c>
      <c r="C31" s="312">
        <f>-'felhalm. mérleg'!C33</f>
        <v>0</v>
      </c>
      <c r="D31" s="312">
        <v>0</v>
      </c>
      <c r="E31" s="133">
        <f>C31+D31</f>
        <v>0</v>
      </c>
      <c r="F31" s="107"/>
      <c r="G31" s="135"/>
      <c r="H31" s="135"/>
      <c r="I31" s="254"/>
      <c r="J31" s="101"/>
      <c r="T31" s="7"/>
      <c r="U31" s="7"/>
      <c r="V31" s="7"/>
      <c r="W31" s="7"/>
      <c r="X31" s="7"/>
      <c r="Y31" s="7"/>
    </row>
    <row r="32" spans="1:25" s="8" customFormat="1" x14ac:dyDescent="0.2">
      <c r="A32" s="1177">
        <f t="shared" si="0"/>
        <v>24</v>
      </c>
      <c r="B32" s="133" t="s">
        <v>556</v>
      </c>
      <c r="C32" s="412"/>
      <c r="D32" s="413"/>
      <c r="E32" s="413">
        <f>SUM(C32:D32)</f>
        <v>0</v>
      </c>
      <c r="F32" s="270" t="s">
        <v>5</v>
      </c>
      <c r="G32" s="135"/>
      <c r="H32" s="135"/>
      <c r="I32" s="254"/>
      <c r="J32" s="273"/>
      <c r="K32" s="98"/>
      <c r="L32" s="98"/>
      <c r="M32" s="98"/>
      <c r="N32" s="98"/>
      <c r="O32" s="98"/>
      <c r="P32" s="98"/>
      <c r="Q32" s="98"/>
      <c r="R32" s="98"/>
      <c r="S32" s="98"/>
    </row>
    <row r="33" spans="1:25" x14ac:dyDescent="0.2">
      <c r="A33" s="1177">
        <f t="shared" si="0"/>
        <v>25</v>
      </c>
      <c r="B33" s="133" t="s">
        <v>598</v>
      </c>
      <c r="C33" s="133"/>
      <c r="D33" s="133"/>
      <c r="E33" s="133"/>
      <c r="F33" s="270" t="s">
        <v>6</v>
      </c>
      <c r="G33" s="167"/>
      <c r="H33" s="167"/>
      <c r="I33" s="256"/>
      <c r="J33" s="101"/>
      <c r="T33" s="7"/>
      <c r="U33" s="7"/>
      <c r="V33" s="7"/>
      <c r="W33" s="7"/>
      <c r="X33" s="7"/>
      <c r="Y33" s="7"/>
    </row>
    <row r="34" spans="1:25" x14ac:dyDescent="0.2">
      <c r="A34" s="1177">
        <f t="shared" si="0"/>
        <v>26</v>
      </c>
      <c r="B34" s="133" t="s">
        <v>558</v>
      </c>
      <c r="C34" s="133">
        <f>Össz.önkor.mérleg.!C44</f>
        <v>45988</v>
      </c>
      <c r="D34" s="133">
        <f>Össz.önkor.mérleg.!D44</f>
        <v>749985</v>
      </c>
      <c r="E34" s="133">
        <f>SUM(C34:D34)</f>
        <v>795973</v>
      </c>
      <c r="F34" s="270" t="s">
        <v>7</v>
      </c>
      <c r="G34" s="106"/>
      <c r="H34" s="106"/>
      <c r="I34" s="235"/>
      <c r="J34" s="101"/>
      <c r="T34" s="7"/>
      <c r="U34" s="7"/>
      <c r="V34" s="7"/>
      <c r="W34" s="7"/>
      <c r="X34" s="7"/>
      <c r="Y34" s="7"/>
    </row>
    <row r="35" spans="1:25" x14ac:dyDescent="0.2">
      <c r="A35" s="1177">
        <f t="shared" si="0"/>
        <v>27</v>
      </c>
      <c r="B35" s="133" t="s">
        <v>1138</v>
      </c>
      <c r="C35" s="133">
        <f>Össz.önkor.mérleg.!C45</f>
        <v>1018523</v>
      </c>
      <c r="D35" s="133">
        <f>Össz.önkor.mérleg.!D45</f>
        <v>0</v>
      </c>
      <c r="E35" s="133">
        <f>SUM(C35:D35)</f>
        <v>1018523</v>
      </c>
      <c r="F35" s="270"/>
      <c r="G35" s="106"/>
      <c r="H35" s="106"/>
      <c r="I35" s="235"/>
      <c r="J35" s="101"/>
      <c r="T35" s="7"/>
      <c r="U35" s="7"/>
      <c r="V35" s="7"/>
      <c r="W35" s="7"/>
      <c r="X35" s="7"/>
      <c r="Y35" s="7"/>
    </row>
    <row r="36" spans="1:25" x14ac:dyDescent="0.2">
      <c r="A36" s="1177">
        <f t="shared" si="0"/>
        <v>28</v>
      </c>
      <c r="B36" s="133" t="s">
        <v>1135</v>
      </c>
      <c r="C36" s="133">
        <f>Össz.önkor.mérleg.!C46</f>
        <v>0</v>
      </c>
      <c r="D36" s="133">
        <f>Össz.önkor.mérleg.!D46</f>
        <v>0</v>
      </c>
      <c r="E36" s="133">
        <f>Össz.önkor.mérleg.!E46</f>
        <v>0</v>
      </c>
      <c r="F36" s="270"/>
      <c r="G36" s="106"/>
      <c r="H36" s="106"/>
      <c r="I36" s="235"/>
      <c r="J36" s="101"/>
      <c r="T36" s="7"/>
      <c r="U36" s="7"/>
      <c r="V36" s="7"/>
      <c r="W36" s="7"/>
      <c r="X36" s="7"/>
      <c r="Y36" s="7"/>
    </row>
    <row r="37" spans="1:25" x14ac:dyDescent="0.2">
      <c r="A37" s="1177">
        <f t="shared" si="0"/>
        <v>29</v>
      </c>
      <c r="B37" s="35" t="s">
        <v>557</v>
      </c>
      <c r="C37" s="133">
        <f>-(C26+C34+C35-G45)-C27-C38</f>
        <v>-760835</v>
      </c>
      <c r="D37" s="133">
        <f t="shared" ref="D37" si="2">-(D26+D34-H45)-D27-D38</f>
        <v>0</v>
      </c>
      <c r="E37" s="133">
        <f>-(E26+E34-I45)-E27-E38</f>
        <v>257688</v>
      </c>
      <c r="F37" s="270" t="s">
        <v>8</v>
      </c>
      <c r="G37" s="135"/>
      <c r="H37" s="135"/>
      <c r="I37" s="254"/>
      <c r="J37" s="101"/>
      <c r="T37" s="7"/>
      <c r="U37" s="7"/>
      <c r="V37" s="7"/>
      <c r="W37" s="7"/>
      <c r="X37" s="7"/>
      <c r="Y37" s="7"/>
    </row>
    <row r="38" spans="1:25" x14ac:dyDescent="0.2">
      <c r="A38" s="1177">
        <f t="shared" si="0"/>
        <v>30</v>
      </c>
      <c r="B38" s="133" t="s">
        <v>600</v>
      </c>
      <c r="C38" s="133">
        <f>Össz.önkor.mérleg.!C47</f>
        <v>0</v>
      </c>
      <c r="D38" s="133">
        <f>Össz.önkor.mérleg.!D47</f>
        <v>65858</v>
      </c>
      <c r="E38" s="133">
        <f>Össz.önkor.mérleg.!E47</f>
        <v>65858</v>
      </c>
      <c r="F38" s="270" t="s">
        <v>9</v>
      </c>
      <c r="G38" s="166">
        <f>Össz.önkor.mérleg.!L48</f>
        <v>0</v>
      </c>
      <c r="H38" s="166">
        <f>Össz.önkor.mérleg.!M48</f>
        <v>65858</v>
      </c>
      <c r="I38" s="255">
        <f>Össz.önkor.mérleg.!N48</f>
        <v>65858</v>
      </c>
      <c r="J38" s="101"/>
      <c r="T38" s="7"/>
      <c r="U38" s="7"/>
      <c r="V38" s="7"/>
      <c r="W38" s="7"/>
      <c r="X38" s="7"/>
      <c r="Y38" s="7"/>
    </row>
    <row r="39" spans="1:25" s="8" customFormat="1" x14ac:dyDescent="0.2">
      <c r="A39" s="1177">
        <f t="shared" si="0"/>
        <v>31</v>
      </c>
      <c r="B39" s="133" t="s">
        <v>601</v>
      </c>
      <c r="C39" s="133"/>
      <c r="D39" s="133"/>
      <c r="E39" s="133"/>
      <c r="F39" s="270" t="s">
        <v>10</v>
      </c>
      <c r="G39" s="135"/>
      <c r="H39" s="135"/>
      <c r="I39" s="254"/>
      <c r="J39" s="273"/>
      <c r="K39" s="98"/>
      <c r="L39" s="98"/>
      <c r="M39" s="98"/>
      <c r="N39" s="98"/>
      <c r="O39" s="98"/>
      <c r="P39" s="98"/>
      <c r="Q39" s="98"/>
      <c r="R39" s="98"/>
      <c r="S39" s="98"/>
    </row>
    <row r="40" spans="1:25" s="8" customFormat="1" x14ac:dyDescent="0.2">
      <c r="A40" s="1177">
        <f t="shared" si="0"/>
        <v>32</v>
      </c>
      <c r="B40" s="133" t="s">
        <v>602</v>
      </c>
      <c r="C40" s="133"/>
      <c r="D40" s="133"/>
      <c r="E40" s="133"/>
      <c r="F40" s="270" t="s">
        <v>11</v>
      </c>
      <c r="G40" s="106"/>
      <c r="H40" s="106"/>
      <c r="I40" s="235"/>
      <c r="J40" s="273"/>
      <c r="K40" s="98"/>
      <c r="L40" s="98"/>
      <c r="M40" s="98"/>
      <c r="N40" s="98"/>
      <c r="O40" s="98"/>
      <c r="P40" s="98"/>
      <c r="Q40" s="98"/>
      <c r="R40" s="98"/>
      <c r="S40" s="98"/>
    </row>
    <row r="41" spans="1:25" s="8" customFormat="1" x14ac:dyDescent="0.2">
      <c r="A41" s="1177">
        <f t="shared" si="0"/>
        <v>33</v>
      </c>
      <c r="B41" s="133" t="s">
        <v>603</v>
      </c>
      <c r="C41" s="133"/>
      <c r="D41" s="133"/>
      <c r="E41" s="133"/>
      <c r="F41" s="270" t="s">
        <v>12</v>
      </c>
      <c r="G41" s="106"/>
      <c r="I41" s="257"/>
      <c r="J41" s="273"/>
      <c r="K41" s="98"/>
      <c r="L41" s="98"/>
      <c r="M41" s="98"/>
      <c r="N41" s="98"/>
      <c r="O41" s="98"/>
      <c r="P41" s="98"/>
      <c r="Q41" s="98"/>
      <c r="R41" s="98"/>
      <c r="S41" s="98"/>
    </row>
    <row r="42" spans="1:25" s="8" customFormat="1" x14ac:dyDescent="0.2">
      <c r="A42" s="1177">
        <f t="shared" si="0"/>
        <v>34</v>
      </c>
      <c r="B42" s="133" t="s">
        <v>0</v>
      </c>
      <c r="C42" s="133"/>
      <c r="D42" s="133"/>
      <c r="E42" s="133"/>
      <c r="F42" s="270" t="s">
        <v>13</v>
      </c>
      <c r="G42" s="106"/>
      <c r="H42" s="106"/>
      <c r="I42" s="235"/>
      <c r="J42" s="273"/>
      <c r="K42" s="98"/>
      <c r="L42" s="98"/>
      <c r="M42" s="98"/>
      <c r="N42" s="98"/>
      <c r="O42" s="98"/>
      <c r="P42" s="98"/>
      <c r="Q42" s="98"/>
      <c r="R42" s="98"/>
      <c r="S42" s="98"/>
    </row>
    <row r="43" spans="1:25" x14ac:dyDescent="0.2">
      <c r="A43" s="1177">
        <f t="shared" si="0"/>
        <v>35</v>
      </c>
      <c r="B43" s="133" t="s">
        <v>1</v>
      </c>
      <c r="C43" s="133">
        <f>Össz.önkor.mérleg.!C52</f>
        <v>0</v>
      </c>
      <c r="D43" s="133">
        <f>Össz.önkor.mérleg.!D52</f>
        <v>0</v>
      </c>
      <c r="E43" s="133">
        <f>Össz.önkor.mérleg.!E52</f>
        <v>0</v>
      </c>
      <c r="F43" s="270" t="s">
        <v>14</v>
      </c>
      <c r="G43" s="106"/>
      <c r="H43" s="106"/>
      <c r="I43" s="235"/>
      <c r="J43" s="101"/>
      <c r="T43" s="7"/>
      <c r="U43" s="7"/>
      <c r="V43" s="7"/>
      <c r="W43" s="7"/>
      <c r="X43" s="7"/>
      <c r="Y43" s="7"/>
    </row>
    <row r="44" spans="1:25" x14ac:dyDescent="0.2">
      <c r="A44" s="1177">
        <f t="shared" si="0"/>
        <v>36</v>
      </c>
      <c r="B44" s="133" t="s">
        <v>2</v>
      </c>
      <c r="C44" s="133"/>
      <c r="D44" s="133"/>
      <c r="E44" s="133"/>
      <c r="F44" s="270" t="s">
        <v>15</v>
      </c>
      <c r="G44" s="106"/>
      <c r="H44" s="106"/>
      <c r="I44" s="235"/>
      <c r="J44" s="101"/>
      <c r="T44" s="7"/>
      <c r="U44" s="7"/>
      <c r="V44" s="7"/>
      <c r="W44" s="7"/>
      <c r="X44" s="7"/>
      <c r="Y44" s="7"/>
    </row>
    <row r="45" spans="1:25" ht="12" thickBot="1" x14ac:dyDescent="0.25">
      <c r="A45" s="1178">
        <f t="shared" si="0"/>
        <v>37</v>
      </c>
      <c r="B45" s="8" t="s">
        <v>389</v>
      </c>
      <c r="C45" s="312">
        <f>SUM(C29:C43)</f>
        <v>303676</v>
      </c>
      <c r="D45" s="312">
        <f t="shared" ref="D45:E45" si="3">SUM(D29:D43)</f>
        <v>815843</v>
      </c>
      <c r="E45" s="312">
        <f t="shared" si="3"/>
        <v>2138042</v>
      </c>
      <c r="F45" s="409" t="s">
        <v>382</v>
      </c>
      <c r="G45" s="106">
        <f>SUM(G29:G44)</f>
        <v>0</v>
      </c>
      <c r="H45" s="106">
        <f>SUM(H29:H44)</f>
        <v>215582</v>
      </c>
      <c r="I45" s="235">
        <f>SUM(I29:I44)</f>
        <v>215582</v>
      </c>
      <c r="J45" s="101"/>
      <c r="T45" s="7"/>
      <c r="U45" s="7"/>
      <c r="V45" s="7"/>
      <c r="W45" s="7"/>
      <c r="X45" s="7"/>
      <c r="Y45" s="7"/>
    </row>
    <row r="46" spans="1:25" ht="12" thickBot="1" x14ac:dyDescent="0.25">
      <c r="A46" s="488">
        <f t="shared" si="0"/>
        <v>38</v>
      </c>
      <c r="B46" s="489" t="s">
        <v>384</v>
      </c>
      <c r="C46" s="434">
        <f>C24+C45+C27</f>
        <v>1841637</v>
      </c>
      <c r="D46" s="434">
        <f>D24+D45+D27</f>
        <v>1780170</v>
      </c>
      <c r="E46" s="434">
        <f t="shared" ref="E46" si="4">E24+E45+E27</f>
        <v>4640330</v>
      </c>
      <c r="F46" s="472" t="s">
        <v>383</v>
      </c>
      <c r="G46" s="485">
        <f>G24+G45</f>
        <v>1841637</v>
      </c>
      <c r="H46" s="444">
        <f>H24+H45</f>
        <v>1780170</v>
      </c>
      <c r="I46" s="471">
        <f>I24+I45</f>
        <v>3621807</v>
      </c>
      <c r="T46" s="7"/>
      <c r="U46" s="7"/>
      <c r="V46" s="7"/>
      <c r="W46" s="7"/>
      <c r="X46" s="7"/>
      <c r="Y46" s="7"/>
    </row>
    <row r="47" spans="1:25" x14ac:dyDescent="0.2">
      <c r="B47" s="98"/>
      <c r="C47" s="93"/>
      <c r="D47" s="93"/>
      <c r="E47" s="93"/>
      <c r="F47" s="93"/>
      <c r="G47" s="93"/>
      <c r="H47" s="93"/>
      <c r="I47" s="93"/>
      <c r="T47" s="7"/>
      <c r="U47" s="7"/>
      <c r="V47" s="7"/>
      <c r="W47" s="7"/>
      <c r="X47" s="7"/>
      <c r="Y47" s="7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3" customWidth="1"/>
    <col min="2" max="2" width="43.7109375" style="13" customWidth="1"/>
    <col min="3" max="4" width="9.7109375" style="190" customWidth="1"/>
    <col min="5" max="5" width="10.42578125" style="190" bestFit="1" customWidth="1"/>
    <col min="6" max="9" width="9.7109375" style="190" customWidth="1"/>
    <col min="10" max="10" width="10.140625" style="190" customWidth="1"/>
    <col min="11" max="14" width="9.7109375" style="190" customWidth="1"/>
    <col min="15" max="15" width="11.5703125" style="190" customWidth="1"/>
    <col min="16" max="16" width="10.140625" style="13" customWidth="1"/>
    <col min="17" max="16384" width="9.140625" style="13"/>
  </cols>
  <sheetData>
    <row r="1" spans="1:33" ht="12.75" customHeight="1" x14ac:dyDescent="0.25">
      <c r="A1" s="1414" t="s">
        <v>1225</v>
      </c>
      <c r="B1" s="1414"/>
      <c r="C1" s="1414"/>
      <c r="D1" s="1414"/>
      <c r="E1" s="1414"/>
      <c r="F1" s="1414"/>
      <c r="G1" s="1414"/>
      <c r="H1" s="1414"/>
      <c r="I1" s="1414"/>
      <c r="J1" s="1414"/>
      <c r="K1" s="1414"/>
      <c r="L1" s="1414"/>
      <c r="M1" s="1414"/>
      <c r="N1" s="1414"/>
      <c r="O1" s="1414"/>
      <c r="P1" s="455"/>
      <c r="Q1" s="455"/>
      <c r="R1" s="455"/>
      <c r="S1" s="455"/>
      <c r="T1" s="455"/>
      <c r="U1" s="455"/>
      <c r="V1" s="455"/>
      <c r="W1" s="455"/>
      <c r="X1" s="455"/>
      <c r="Y1" s="455"/>
      <c r="Z1" s="455"/>
      <c r="AA1" s="455"/>
      <c r="AB1" s="455"/>
      <c r="AC1" s="455"/>
      <c r="AD1" s="455"/>
      <c r="AE1" s="455"/>
      <c r="AF1" s="455"/>
      <c r="AG1" s="455"/>
    </row>
    <row r="2" spans="1:33" ht="14.1" customHeight="1" x14ac:dyDescent="0.25">
      <c r="A2" s="24"/>
      <c r="B2" s="1415" t="s">
        <v>79</v>
      </c>
      <c r="C2" s="1415"/>
      <c r="D2" s="1415"/>
      <c r="E2" s="1415"/>
      <c r="F2" s="1415"/>
      <c r="G2" s="1415"/>
      <c r="H2" s="1415"/>
      <c r="I2" s="1415"/>
      <c r="J2" s="1415"/>
      <c r="K2" s="1415"/>
      <c r="L2" s="1415"/>
      <c r="M2" s="1415"/>
      <c r="N2" s="1415"/>
      <c r="O2" s="1415"/>
    </row>
    <row r="3" spans="1:33" ht="14.1" customHeight="1" x14ac:dyDescent="0.25">
      <c r="A3" s="24"/>
      <c r="B3" s="1415" t="s">
        <v>1038</v>
      </c>
      <c r="C3" s="1415"/>
      <c r="D3" s="1415"/>
      <c r="E3" s="1415"/>
      <c r="F3" s="1415"/>
      <c r="G3" s="1415"/>
      <c r="H3" s="1415"/>
      <c r="I3" s="1415"/>
      <c r="J3" s="1415"/>
      <c r="K3" s="1415"/>
      <c r="L3" s="1415"/>
      <c r="M3" s="1415"/>
      <c r="N3" s="1415"/>
      <c r="O3" s="1415"/>
    </row>
    <row r="4" spans="1:33" ht="14.1" customHeight="1" x14ac:dyDescent="0.25">
      <c r="A4" s="24"/>
      <c r="B4" s="758"/>
      <c r="C4" s="759"/>
      <c r="D4" s="759"/>
      <c r="E4" s="759"/>
      <c r="F4" s="759"/>
      <c r="G4" s="759"/>
      <c r="H4" s="759"/>
      <c r="I4" s="759"/>
      <c r="J4" s="759"/>
      <c r="K4" s="759"/>
      <c r="L4" s="759"/>
      <c r="M4" s="759"/>
      <c r="N4" s="759"/>
      <c r="O4" s="759"/>
    </row>
    <row r="5" spans="1:33" ht="15" customHeight="1" x14ac:dyDescent="0.25">
      <c r="A5" s="1416"/>
      <c r="B5" s="1148" t="s">
        <v>54</v>
      </c>
      <c r="C5" s="1149" t="s">
        <v>55</v>
      </c>
      <c r="D5" s="1149" t="s">
        <v>56</v>
      </c>
      <c r="E5" s="1149" t="s">
        <v>57</v>
      </c>
      <c r="F5" s="1149" t="s">
        <v>410</v>
      </c>
      <c r="G5" s="1149" t="s">
        <v>411</v>
      </c>
      <c r="H5" s="1149" t="s">
        <v>412</v>
      </c>
      <c r="I5" s="1149" t="s">
        <v>513</v>
      </c>
      <c r="J5" s="1149" t="s">
        <v>520</v>
      </c>
      <c r="K5" s="1149" t="s">
        <v>521</v>
      </c>
      <c r="L5" s="1149" t="s">
        <v>522</v>
      </c>
      <c r="M5" s="1149" t="s">
        <v>523</v>
      </c>
      <c r="N5" s="1149" t="s">
        <v>524</v>
      </c>
      <c r="O5" s="1150" t="s">
        <v>525</v>
      </c>
    </row>
    <row r="6" spans="1:33" ht="12.75" customHeight="1" x14ac:dyDescent="0.25">
      <c r="A6" s="1417"/>
      <c r="B6" s="1127" t="s">
        <v>78</v>
      </c>
      <c r="C6" s="760" t="s">
        <v>526</v>
      </c>
      <c r="D6" s="760" t="s">
        <v>527</v>
      </c>
      <c r="E6" s="760" t="s">
        <v>528</v>
      </c>
      <c r="F6" s="760" t="s">
        <v>529</v>
      </c>
      <c r="G6" s="760" t="s">
        <v>530</v>
      </c>
      <c r="H6" s="760" t="s">
        <v>531</v>
      </c>
      <c r="I6" s="760" t="s">
        <v>532</v>
      </c>
      <c r="J6" s="760" t="s">
        <v>533</v>
      </c>
      <c r="K6" s="760" t="s">
        <v>534</v>
      </c>
      <c r="L6" s="760" t="s">
        <v>535</v>
      </c>
      <c r="M6" s="760" t="s">
        <v>536</v>
      </c>
      <c r="N6" s="760" t="s">
        <v>537</v>
      </c>
      <c r="O6" s="1151" t="s">
        <v>462</v>
      </c>
    </row>
    <row r="7" spans="1:33" s="24" customFormat="1" ht="12.75" customHeight="1" x14ac:dyDescent="0.25">
      <c r="A7" s="1179" t="s">
        <v>419</v>
      </c>
      <c r="B7" s="25" t="s">
        <v>566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259"/>
    </row>
    <row r="8" spans="1:33" s="24" customFormat="1" ht="15.75" customHeight="1" x14ac:dyDescent="0.25">
      <c r="A8" s="1049" t="s">
        <v>427</v>
      </c>
      <c r="B8" s="24" t="s">
        <v>560</v>
      </c>
      <c r="C8" s="129">
        <f>O8/12</f>
        <v>40461.333333333336</v>
      </c>
      <c r="D8" s="129">
        <f>C8</f>
        <v>40461.333333333336</v>
      </c>
      <c r="E8" s="129">
        <f t="shared" ref="E8:M8" si="0">D8</f>
        <v>40461.333333333336</v>
      </c>
      <c r="F8" s="129">
        <f t="shared" si="0"/>
        <v>40461.333333333336</v>
      </c>
      <c r="G8" s="129">
        <f t="shared" si="0"/>
        <v>40461.333333333336</v>
      </c>
      <c r="H8" s="129">
        <f t="shared" si="0"/>
        <v>40461.333333333336</v>
      </c>
      <c r="I8" s="129">
        <f t="shared" si="0"/>
        <v>40461.333333333336</v>
      </c>
      <c r="J8" s="129">
        <f t="shared" si="0"/>
        <v>40461.333333333336</v>
      </c>
      <c r="K8" s="129">
        <f t="shared" si="0"/>
        <v>40461.333333333336</v>
      </c>
      <c r="L8" s="129">
        <f t="shared" si="0"/>
        <v>40461.333333333336</v>
      </c>
      <c r="M8" s="129">
        <f t="shared" si="0"/>
        <v>40461.333333333336</v>
      </c>
      <c r="N8" s="129">
        <v>38227</v>
      </c>
      <c r="O8" s="259">
        <f>Össz.önkor.mérleg.!E11</f>
        <v>485536</v>
      </c>
      <c r="P8" s="26"/>
    </row>
    <row r="9" spans="1:33" s="24" customFormat="1" ht="16.5" customHeight="1" x14ac:dyDescent="0.25">
      <c r="A9" s="1049" t="s">
        <v>428</v>
      </c>
      <c r="B9" s="24" t="s">
        <v>561</v>
      </c>
      <c r="C9" s="129">
        <f>O9/12</f>
        <v>1588.4166666666667</v>
      </c>
      <c r="D9" s="129">
        <f>C9</f>
        <v>1588.4166666666667</v>
      </c>
      <c r="E9" s="129">
        <f t="shared" ref="E9:M9" si="1">D9</f>
        <v>1588.4166666666667</v>
      </c>
      <c r="F9" s="129">
        <f t="shared" si="1"/>
        <v>1588.4166666666667</v>
      </c>
      <c r="G9" s="129">
        <f t="shared" si="1"/>
        <v>1588.4166666666667</v>
      </c>
      <c r="H9" s="129">
        <f t="shared" si="1"/>
        <v>1588.4166666666667</v>
      </c>
      <c r="I9" s="129">
        <f t="shared" si="1"/>
        <v>1588.4166666666667</v>
      </c>
      <c r="J9" s="129">
        <f t="shared" si="1"/>
        <v>1588.4166666666667</v>
      </c>
      <c r="K9" s="129">
        <f t="shared" si="1"/>
        <v>1588.4166666666667</v>
      </c>
      <c r="L9" s="129">
        <f t="shared" si="1"/>
        <v>1588.4166666666667</v>
      </c>
      <c r="M9" s="129">
        <f t="shared" si="1"/>
        <v>1588.4166666666667</v>
      </c>
      <c r="N9" s="129">
        <v>5060</v>
      </c>
      <c r="O9" s="259">
        <f>Össz.önkor.mérleg.!E13</f>
        <v>19061</v>
      </c>
      <c r="P9" s="26"/>
    </row>
    <row r="10" spans="1:33" s="24" customFormat="1" ht="15.75" customHeight="1" x14ac:dyDescent="0.25">
      <c r="A10" s="1049" t="s">
        <v>429</v>
      </c>
      <c r="B10" s="24" t="s">
        <v>393</v>
      </c>
      <c r="C10" s="129">
        <f>O10/12</f>
        <v>124836.66666666667</v>
      </c>
      <c r="D10" s="129">
        <f>C10</f>
        <v>124836.66666666667</v>
      </c>
      <c r="E10" s="129">
        <f t="shared" ref="E10:M10" si="2">D10</f>
        <v>124836.66666666667</v>
      </c>
      <c r="F10" s="129">
        <f t="shared" si="2"/>
        <v>124836.66666666667</v>
      </c>
      <c r="G10" s="129">
        <f t="shared" si="2"/>
        <v>124836.66666666667</v>
      </c>
      <c r="H10" s="129">
        <f t="shared" si="2"/>
        <v>124836.66666666667</v>
      </c>
      <c r="I10" s="129">
        <f t="shared" si="2"/>
        <v>124836.66666666667</v>
      </c>
      <c r="J10" s="129">
        <f t="shared" si="2"/>
        <v>124836.66666666667</v>
      </c>
      <c r="K10" s="129">
        <f t="shared" si="2"/>
        <v>124836.66666666667</v>
      </c>
      <c r="L10" s="129">
        <f t="shared" si="2"/>
        <v>124836.66666666667</v>
      </c>
      <c r="M10" s="129">
        <f t="shared" si="2"/>
        <v>124836.66666666667</v>
      </c>
      <c r="N10" s="129">
        <v>63624</v>
      </c>
      <c r="O10" s="259">
        <f>Össz.önkor.mérleg.!E17</f>
        <v>1498040</v>
      </c>
      <c r="P10" s="26"/>
    </row>
    <row r="11" spans="1:33" s="24" customFormat="1" ht="18" customHeight="1" x14ac:dyDescent="0.25">
      <c r="A11" s="1049" t="s">
        <v>430</v>
      </c>
      <c r="B11" s="24" t="s">
        <v>562</v>
      </c>
      <c r="C11" s="129">
        <f>O11/12</f>
        <v>51344.75</v>
      </c>
      <c r="D11" s="129">
        <f>C11</f>
        <v>51344.75</v>
      </c>
      <c r="E11" s="129">
        <f t="shared" ref="E11:M11" si="3">D11</f>
        <v>51344.75</v>
      </c>
      <c r="F11" s="129">
        <f t="shared" si="3"/>
        <v>51344.75</v>
      </c>
      <c r="G11" s="129">
        <f t="shared" si="3"/>
        <v>51344.75</v>
      </c>
      <c r="H11" s="129">
        <f t="shared" si="3"/>
        <v>51344.75</v>
      </c>
      <c r="I11" s="129">
        <f t="shared" si="3"/>
        <v>51344.75</v>
      </c>
      <c r="J11" s="129">
        <f t="shared" si="3"/>
        <v>51344.75</v>
      </c>
      <c r="K11" s="129">
        <f t="shared" si="3"/>
        <v>51344.75</v>
      </c>
      <c r="L11" s="129">
        <f t="shared" si="3"/>
        <v>51344.75</v>
      </c>
      <c r="M11" s="129">
        <f t="shared" si="3"/>
        <v>51344.75</v>
      </c>
      <c r="N11" s="129">
        <v>28258</v>
      </c>
      <c r="O11" s="259">
        <f>Össz.önkor.mérleg.!E20</f>
        <v>616137</v>
      </c>
      <c r="P11" s="26"/>
    </row>
    <row r="12" spans="1:33" s="25" customFormat="1" ht="15.75" customHeight="1" x14ac:dyDescent="0.25">
      <c r="A12" s="1049" t="s">
        <v>433</v>
      </c>
      <c r="B12" s="761" t="s">
        <v>538</v>
      </c>
      <c r="C12" s="1096">
        <v>135183</v>
      </c>
      <c r="D12" s="1096">
        <v>135183</v>
      </c>
      <c r="E12" s="1096">
        <v>135183</v>
      </c>
      <c r="F12" s="1096">
        <v>135183</v>
      </c>
      <c r="G12" s="1096">
        <v>135183</v>
      </c>
      <c r="H12" s="1096">
        <v>135183</v>
      </c>
      <c r="I12" s="1096">
        <v>135183</v>
      </c>
      <c r="J12" s="1096">
        <v>135183</v>
      </c>
      <c r="K12" s="1096">
        <v>135183</v>
      </c>
      <c r="L12" s="1096">
        <v>135183</v>
      </c>
      <c r="M12" s="1096">
        <v>135183</v>
      </c>
      <c r="N12" s="1096">
        <f>SUM(N8:N11)</f>
        <v>135169</v>
      </c>
      <c r="O12" s="1152">
        <f>SUM(O8:O11)</f>
        <v>2618774</v>
      </c>
      <c r="P12" s="27"/>
    </row>
    <row r="13" spans="1:33" s="24" customFormat="1" ht="15.75" customHeight="1" x14ac:dyDescent="0.25">
      <c r="A13" s="1049" t="s">
        <v>434</v>
      </c>
      <c r="B13" s="24" t="s">
        <v>563</v>
      </c>
      <c r="C13" s="129">
        <f>O13/12</f>
        <v>74193</v>
      </c>
      <c r="D13" s="129">
        <f>C13</f>
        <v>74193</v>
      </c>
      <c r="E13" s="129">
        <f t="shared" ref="E13:N13" si="4">D13</f>
        <v>74193</v>
      </c>
      <c r="F13" s="129">
        <f t="shared" si="4"/>
        <v>74193</v>
      </c>
      <c r="G13" s="129">
        <f t="shared" si="4"/>
        <v>74193</v>
      </c>
      <c r="H13" s="129">
        <f t="shared" si="4"/>
        <v>74193</v>
      </c>
      <c r="I13" s="129">
        <f t="shared" si="4"/>
        <v>74193</v>
      </c>
      <c r="J13" s="129">
        <f t="shared" si="4"/>
        <v>74193</v>
      </c>
      <c r="K13" s="129">
        <f t="shared" si="4"/>
        <v>74193</v>
      </c>
      <c r="L13" s="129">
        <f t="shared" si="4"/>
        <v>74193</v>
      </c>
      <c r="M13" s="129">
        <f t="shared" si="4"/>
        <v>74193</v>
      </c>
      <c r="N13" s="129">
        <f t="shared" si="4"/>
        <v>74193</v>
      </c>
      <c r="O13" s="423">
        <f>'felh. bev.  '!F23</f>
        <v>890316</v>
      </c>
      <c r="P13" s="26"/>
    </row>
    <row r="14" spans="1:33" s="24" customFormat="1" ht="15" customHeight="1" x14ac:dyDescent="0.25">
      <c r="A14" s="1049" t="s">
        <v>463</v>
      </c>
      <c r="B14" s="24" t="s">
        <v>564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423">
        <v>0</v>
      </c>
      <c r="P14" s="26"/>
    </row>
    <row r="15" spans="1:33" s="24" customFormat="1" ht="16.5" customHeight="1" x14ac:dyDescent="0.25">
      <c r="A15" s="1049" t="s">
        <v>464</v>
      </c>
      <c r="B15" s="24" t="s">
        <v>486</v>
      </c>
      <c r="C15" s="129">
        <f>O15/12</f>
        <v>178.75</v>
      </c>
      <c r="D15" s="129">
        <f>C15</f>
        <v>178.75</v>
      </c>
      <c r="E15" s="129">
        <f t="shared" ref="E15:N15" si="5">D15</f>
        <v>178.75</v>
      </c>
      <c r="F15" s="129">
        <f t="shared" si="5"/>
        <v>178.75</v>
      </c>
      <c r="G15" s="129">
        <f t="shared" si="5"/>
        <v>178.75</v>
      </c>
      <c r="H15" s="129">
        <f t="shared" si="5"/>
        <v>178.75</v>
      </c>
      <c r="I15" s="129">
        <f t="shared" si="5"/>
        <v>178.75</v>
      </c>
      <c r="J15" s="129">
        <f t="shared" si="5"/>
        <v>178.75</v>
      </c>
      <c r="K15" s="129">
        <f t="shared" si="5"/>
        <v>178.75</v>
      </c>
      <c r="L15" s="129">
        <f t="shared" si="5"/>
        <v>178.75</v>
      </c>
      <c r="M15" s="129">
        <f t="shared" si="5"/>
        <v>178.75</v>
      </c>
      <c r="N15" s="129">
        <f t="shared" si="5"/>
        <v>178.75</v>
      </c>
      <c r="O15" s="423">
        <f>Össz.önkor.mérleg.!E30</f>
        <v>2145</v>
      </c>
      <c r="P15" s="26"/>
    </row>
    <row r="16" spans="1:33" s="24" customFormat="1" ht="15" customHeight="1" x14ac:dyDescent="0.25">
      <c r="A16" s="1049" t="s">
        <v>465</v>
      </c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423">
        <f t="shared" ref="O16" si="6">SUM(C16:N16)</f>
        <v>0</v>
      </c>
      <c r="P16" s="26"/>
    </row>
    <row r="17" spans="1:256" s="25" customFormat="1" ht="16.5" customHeight="1" x14ac:dyDescent="0.25">
      <c r="A17" s="1049" t="s">
        <v>466</v>
      </c>
      <c r="B17" s="762" t="s">
        <v>539</v>
      </c>
      <c r="C17" s="1097">
        <f>SUM(C13:C16)</f>
        <v>74371.75</v>
      </c>
      <c r="D17" s="1097">
        <f>SUM(D13:D16)</f>
        <v>74371.75</v>
      </c>
      <c r="E17" s="1097">
        <f>SUM(E13:E16)</f>
        <v>74371.75</v>
      </c>
      <c r="F17" s="1097">
        <f t="shared" ref="F17:M17" si="7">SUM(F13:F16)</f>
        <v>74371.75</v>
      </c>
      <c r="G17" s="1097">
        <f t="shared" si="7"/>
        <v>74371.75</v>
      </c>
      <c r="H17" s="1097">
        <f t="shared" si="7"/>
        <v>74371.75</v>
      </c>
      <c r="I17" s="1097">
        <f t="shared" si="7"/>
        <v>74371.75</v>
      </c>
      <c r="J17" s="1097">
        <f t="shared" si="7"/>
        <v>74371.75</v>
      </c>
      <c r="K17" s="1097">
        <f t="shared" si="7"/>
        <v>74371.75</v>
      </c>
      <c r="L17" s="1097">
        <f t="shared" si="7"/>
        <v>74371.75</v>
      </c>
      <c r="M17" s="1097">
        <f t="shared" si="7"/>
        <v>74371.75</v>
      </c>
      <c r="N17" s="1097">
        <f>SUM(N13:N16)</f>
        <v>74371.75</v>
      </c>
      <c r="O17" s="1098">
        <f>SUM(O13:O16)</f>
        <v>892461</v>
      </c>
      <c r="P17" s="27"/>
    </row>
    <row r="18" spans="1:256" s="25" customFormat="1" ht="16.5" customHeight="1" x14ac:dyDescent="0.25">
      <c r="A18" s="1049" t="s">
        <v>467</v>
      </c>
      <c r="B18" s="25" t="s">
        <v>565</v>
      </c>
      <c r="C18" s="130"/>
      <c r="D18" s="130"/>
      <c r="E18" s="130"/>
      <c r="F18" s="130"/>
      <c r="G18" s="130"/>
      <c r="H18" s="129"/>
      <c r="I18" s="129"/>
      <c r="J18" s="129"/>
      <c r="K18" s="129"/>
      <c r="L18" s="129"/>
      <c r="M18" s="129"/>
      <c r="N18" s="129"/>
      <c r="O18" s="423">
        <f>SUM(C18:N18)</f>
        <v>0</v>
      </c>
      <c r="P18" s="27"/>
    </row>
    <row r="19" spans="1:256" s="24" customFormat="1" ht="15.75" customHeight="1" thickBot="1" x14ac:dyDescent="0.3">
      <c r="A19" s="1049" t="s">
        <v>468</v>
      </c>
      <c r="B19" s="24" t="s">
        <v>400</v>
      </c>
      <c r="C19" s="129">
        <f>O19/12</f>
        <v>156696.16666666666</v>
      </c>
      <c r="D19" s="129">
        <f>C19</f>
        <v>156696.16666666666</v>
      </c>
      <c r="E19" s="129">
        <f t="shared" ref="E19:M19" si="8">D19</f>
        <v>156696.16666666666</v>
      </c>
      <c r="F19" s="129">
        <f t="shared" si="8"/>
        <v>156696.16666666666</v>
      </c>
      <c r="G19" s="129">
        <f t="shared" si="8"/>
        <v>156696.16666666666</v>
      </c>
      <c r="H19" s="129">
        <f t="shared" si="8"/>
        <v>156696.16666666666</v>
      </c>
      <c r="I19" s="129">
        <f t="shared" si="8"/>
        <v>156696.16666666666</v>
      </c>
      <c r="J19" s="129">
        <f t="shared" si="8"/>
        <v>156696.16666666666</v>
      </c>
      <c r="K19" s="129">
        <f t="shared" si="8"/>
        <v>156696.16666666666</v>
      </c>
      <c r="L19" s="129">
        <f t="shared" si="8"/>
        <v>156696.16666666666</v>
      </c>
      <c r="M19" s="129">
        <f t="shared" si="8"/>
        <v>156696.16666666666</v>
      </c>
      <c r="N19" s="129">
        <v>301717</v>
      </c>
      <c r="O19" s="423">
        <f>Össz.önkor.mérleg.!E55</f>
        <v>1880354</v>
      </c>
      <c r="P19" s="26"/>
    </row>
    <row r="20" spans="1:256" s="25" customFormat="1" ht="16.5" customHeight="1" thickBot="1" x14ac:dyDescent="0.3">
      <c r="A20" s="1049" t="s">
        <v>469</v>
      </c>
      <c r="B20" s="1159" t="s">
        <v>540</v>
      </c>
      <c r="C20" s="1099">
        <f>C17+C12+C18+C19</f>
        <v>366250.91666666663</v>
      </c>
      <c r="D20" s="1099">
        <f t="shared" ref="D20:M20" si="9">D17+D12+D18+D19</f>
        <v>366250.91666666663</v>
      </c>
      <c r="E20" s="1099">
        <f t="shared" si="9"/>
        <v>366250.91666666663</v>
      </c>
      <c r="F20" s="1099">
        <f t="shared" si="9"/>
        <v>366250.91666666663</v>
      </c>
      <c r="G20" s="1099">
        <f t="shared" si="9"/>
        <v>366250.91666666663</v>
      </c>
      <c r="H20" s="1099">
        <f t="shared" si="9"/>
        <v>366250.91666666663</v>
      </c>
      <c r="I20" s="1099">
        <f t="shared" si="9"/>
        <v>366250.91666666663</v>
      </c>
      <c r="J20" s="1099">
        <f t="shared" si="9"/>
        <v>366250.91666666663</v>
      </c>
      <c r="K20" s="1099">
        <f t="shared" si="9"/>
        <v>366250.91666666663</v>
      </c>
      <c r="L20" s="1099">
        <f t="shared" si="9"/>
        <v>366250.91666666663</v>
      </c>
      <c r="M20" s="1099">
        <f t="shared" si="9"/>
        <v>366250.91666666663</v>
      </c>
      <c r="N20" s="1099">
        <v>511298</v>
      </c>
      <c r="O20" s="1153">
        <f>O12+O19+O17</f>
        <v>5391589</v>
      </c>
      <c r="P20" s="27"/>
    </row>
    <row r="21" spans="1:256" s="12" customFormat="1" ht="15" customHeight="1" x14ac:dyDescent="0.25">
      <c r="A21" s="1049" t="s">
        <v>470</v>
      </c>
      <c r="B21" s="25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423"/>
    </row>
    <row r="22" spans="1:256" s="25" customFormat="1" ht="12.75" customHeight="1" x14ac:dyDescent="0.25">
      <c r="A22" s="1049" t="s">
        <v>471</v>
      </c>
      <c r="B22" s="25" t="s">
        <v>62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423"/>
    </row>
    <row r="23" spans="1:256" s="24" customFormat="1" ht="15.75" customHeight="1" x14ac:dyDescent="0.25">
      <c r="A23" s="1049" t="s">
        <v>472</v>
      </c>
      <c r="B23" s="24" t="s">
        <v>401</v>
      </c>
      <c r="C23" s="129">
        <f t="shared" ref="C23:C30" si="10">O23/12</f>
        <v>90137.416666666672</v>
      </c>
      <c r="D23" s="129">
        <f>C23</f>
        <v>90137.416666666672</v>
      </c>
      <c r="E23" s="129">
        <f t="shared" ref="E23:M23" si="11">D23</f>
        <v>90137.416666666672</v>
      </c>
      <c r="F23" s="129">
        <f t="shared" si="11"/>
        <v>90137.416666666672</v>
      </c>
      <c r="G23" s="129">
        <f t="shared" si="11"/>
        <v>90137.416666666672</v>
      </c>
      <c r="H23" s="129">
        <f t="shared" si="11"/>
        <v>90137.416666666672</v>
      </c>
      <c r="I23" s="129">
        <f t="shared" si="11"/>
        <v>90137.416666666672</v>
      </c>
      <c r="J23" s="129">
        <f t="shared" si="11"/>
        <v>90137.416666666672</v>
      </c>
      <c r="K23" s="129">
        <f t="shared" si="11"/>
        <v>90137.416666666672</v>
      </c>
      <c r="L23" s="129">
        <f t="shared" si="11"/>
        <v>90137.416666666672</v>
      </c>
      <c r="M23" s="129">
        <f t="shared" si="11"/>
        <v>90137.416666666672</v>
      </c>
      <c r="N23" s="129">
        <v>73084</v>
      </c>
      <c r="O23" s="423">
        <f>Össz.önkor.mérleg.!N10</f>
        <v>1081649</v>
      </c>
      <c r="P23" s="26"/>
    </row>
    <row r="24" spans="1:256" s="24" customFormat="1" ht="17.25" customHeight="1" x14ac:dyDescent="0.25">
      <c r="A24" s="1049" t="s">
        <v>473</v>
      </c>
      <c r="B24" s="24" t="s">
        <v>402</v>
      </c>
      <c r="C24" s="129">
        <f t="shared" si="10"/>
        <v>13571.5</v>
      </c>
      <c r="D24" s="129">
        <f t="shared" ref="D24:M30" si="12">C24</f>
        <v>13571.5</v>
      </c>
      <c r="E24" s="129">
        <f t="shared" si="12"/>
        <v>13571.5</v>
      </c>
      <c r="F24" s="129">
        <f t="shared" si="12"/>
        <v>13571.5</v>
      </c>
      <c r="G24" s="129">
        <f t="shared" si="12"/>
        <v>13571.5</v>
      </c>
      <c r="H24" s="129">
        <f t="shared" si="12"/>
        <v>13571.5</v>
      </c>
      <c r="I24" s="129">
        <f t="shared" si="12"/>
        <v>13571.5</v>
      </c>
      <c r="J24" s="129">
        <f t="shared" si="12"/>
        <v>13571.5</v>
      </c>
      <c r="K24" s="129">
        <f t="shared" si="12"/>
        <v>13571.5</v>
      </c>
      <c r="L24" s="129">
        <f t="shared" si="12"/>
        <v>13571.5</v>
      </c>
      <c r="M24" s="129">
        <f t="shared" si="12"/>
        <v>13571.5</v>
      </c>
      <c r="N24" s="129">
        <v>13436</v>
      </c>
      <c r="O24" s="423">
        <f>Össz.önkor.mérleg.!N11</f>
        <v>162858</v>
      </c>
      <c r="P24" s="26"/>
    </row>
    <row r="25" spans="1:256" s="24" customFormat="1" ht="13.5" customHeight="1" x14ac:dyDescent="0.25">
      <c r="A25" s="1049" t="s">
        <v>474</v>
      </c>
      <c r="B25" s="24" t="s">
        <v>403</v>
      </c>
      <c r="C25" s="129">
        <f t="shared" si="10"/>
        <v>144657.91666666666</v>
      </c>
      <c r="D25" s="129">
        <f t="shared" si="12"/>
        <v>144657.91666666666</v>
      </c>
      <c r="E25" s="129">
        <f t="shared" si="12"/>
        <v>144657.91666666666</v>
      </c>
      <c r="F25" s="129">
        <f t="shared" si="12"/>
        <v>144657.91666666666</v>
      </c>
      <c r="G25" s="129">
        <f t="shared" si="12"/>
        <v>144657.91666666666</v>
      </c>
      <c r="H25" s="129">
        <f t="shared" si="12"/>
        <v>144657.91666666666</v>
      </c>
      <c r="I25" s="129">
        <f t="shared" si="12"/>
        <v>144657.91666666666</v>
      </c>
      <c r="J25" s="129">
        <f t="shared" si="12"/>
        <v>144657.91666666666</v>
      </c>
      <c r="K25" s="129">
        <f t="shared" si="12"/>
        <v>144657.91666666666</v>
      </c>
      <c r="L25" s="129">
        <f t="shared" si="12"/>
        <v>144657.91666666666</v>
      </c>
      <c r="M25" s="129">
        <f t="shared" si="12"/>
        <v>144657.91666666666</v>
      </c>
      <c r="N25" s="129">
        <v>89604</v>
      </c>
      <c r="O25" s="423">
        <f>Össz.önkor.mérleg.!N12</f>
        <v>1735895</v>
      </c>
      <c r="P25" s="26"/>
    </row>
    <row r="26" spans="1:256" s="24" customFormat="1" ht="15" customHeight="1" x14ac:dyDescent="0.25">
      <c r="A26" s="1049" t="s">
        <v>475</v>
      </c>
      <c r="B26" s="24" t="s">
        <v>541</v>
      </c>
      <c r="C26" s="129">
        <f t="shared" si="10"/>
        <v>1359.0833333333333</v>
      </c>
      <c r="D26" s="129">
        <f t="shared" si="12"/>
        <v>1359.0833333333333</v>
      </c>
      <c r="E26" s="129">
        <f t="shared" si="12"/>
        <v>1359.0833333333333</v>
      </c>
      <c r="F26" s="129">
        <f t="shared" si="12"/>
        <v>1359.0833333333333</v>
      </c>
      <c r="G26" s="129">
        <f t="shared" si="12"/>
        <v>1359.0833333333333</v>
      </c>
      <c r="H26" s="129">
        <f t="shared" si="12"/>
        <v>1359.0833333333333</v>
      </c>
      <c r="I26" s="129">
        <f t="shared" si="12"/>
        <v>1359.0833333333333</v>
      </c>
      <c r="J26" s="129">
        <f t="shared" si="12"/>
        <v>1359.0833333333333</v>
      </c>
      <c r="K26" s="129">
        <f t="shared" si="12"/>
        <v>1359.0833333333333</v>
      </c>
      <c r="L26" s="129">
        <f t="shared" si="12"/>
        <v>1359.0833333333333</v>
      </c>
      <c r="M26" s="129">
        <f t="shared" si="12"/>
        <v>1359.0833333333333</v>
      </c>
      <c r="N26" s="129">
        <v>1360</v>
      </c>
      <c r="O26" s="423">
        <f>Össz.önkor.mérleg.!N14</f>
        <v>16309</v>
      </c>
      <c r="P26" s="26"/>
      <c r="IV26" s="26"/>
    </row>
    <row r="27" spans="1:256" s="24" customFormat="1" ht="15" customHeight="1" x14ac:dyDescent="0.25">
      <c r="A27" s="1049" t="s">
        <v>476</v>
      </c>
      <c r="B27" s="24" t="s">
        <v>224</v>
      </c>
      <c r="C27" s="129">
        <f>O27/12</f>
        <v>14889.833333333334</v>
      </c>
      <c r="D27" s="129">
        <f t="shared" si="12"/>
        <v>14889.833333333334</v>
      </c>
      <c r="E27" s="129">
        <f t="shared" si="12"/>
        <v>14889.833333333334</v>
      </c>
      <c r="F27" s="129">
        <f t="shared" si="12"/>
        <v>14889.833333333334</v>
      </c>
      <c r="G27" s="129">
        <f t="shared" si="12"/>
        <v>14889.833333333334</v>
      </c>
      <c r="H27" s="129">
        <f t="shared" si="12"/>
        <v>14889.833333333334</v>
      </c>
      <c r="I27" s="129">
        <f t="shared" si="12"/>
        <v>14889.833333333334</v>
      </c>
      <c r="J27" s="129">
        <f t="shared" si="12"/>
        <v>14889.833333333334</v>
      </c>
      <c r="K27" s="129">
        <f t="shared" si="12"/>
        <v>14889.833333333334</v>
      </c>
      <c r="L27" s="129">
        <f t="shared" si="12"/>
        <v>14889.833333333334</v>
      </c>
      <c r="M27" s="129">
        <f t="shared" si="12"/>
        <v>14889.833333333334</v>
      </c>
      <c r="N27" s="129">
        <v>11552</v>
      </c>
      <c r="O27" s="423">
        <f>Össz.önkor.mérleg.!N19</f>
        <v>178678</v>
      </c>
      <c r="P27" s="26"/>
    </row>
    <row r="28" spans="1:256" s="24" customFormat="1" ht="12.75" customHeight="1" x14ac:dyDescent="0.25">
      <c r="A28" s="1049" t="s">
        <v>477</v>
      </c>
      <c r="B28" s="24" t="s">
        <v>404</v>
      </c>
      <c r="C28" s="129">
        <f>O28/12</f>
        <v>1611.3333333333333</v>
      </c>
      <c r="D28" s="129">
        <f t="shared" si="12"/>
        <v>1611.3333333333333</v>
      </c>
      <c r="E28" s="129">
        <f t="shared" si="12"/>
        <v>1611.3333333333333</v>
      </c>
      <c r="F28" s="129">
        <f t="shared" si="12"/>
        <v>1611.3333333333333</v>
      </c>
      <c r="G28" s="129">
        <f t="shared" si="12"/>
        <v>1611.3333333333333</v>
      </c>
      <c r="H28" s="129">
        <f t="shared" si="12"/>
        <v>1611.3333333333333</v>
      </c>
      <c r="I28" s="129">
        <f t="shared" si="12"/>
        <v>1611.3333333333333</v>
      </c>
      <c r="J28" s="129">
        <f t="shared" si="12"/>
        <v>1611.3333333333333</v>
      </c>
      <c r="K28" s="129">
        <f t="shared" si="12"/>
        <v>1611.3333333333333</v>
      </c>
      <c r="L28" s="129">
        <f t="shared" si="12"/>
        <v>1611.3333333333333</v>
      </c>
      <c r="M28" s="129">
        <f t="shared" si="12"/>
        <v>1611.3333333333333</v>
      </c>
      <c r="N28" s="129">
        <v>2659</v>
      </c>
      <c r="O28" s="423">
        <f>Össz.önkor.mérleg.!N17</f>
        <v>19336</v>
      </c>
      <c r="P28" s="26"/>
    </row>
    <row r="29" spans="1:256" s="24" customFormat="1" ht="15.75" customHeight="1" x14ac:dyDescent="0.25">
      <c r="A29" s="1049" t="s">
        <v>478</v>
      </c>
      <c r="B29" s="24" t="s">
        <v>405</v>
      </c>
      <c r="C29" s="129">
        <f t="shared" si="10"/>
        <v>17148.333333333332</v>
      </c>
      <c r="D29" s="129">
        <f t="shared" si="12"/>
        <v>17148.333333333332</v>
      </c>
      <c r="E29" s="129">
        <f t="shared" si="12"/>
        <v>17148.333333333332</v>
      </c>
      <c r="F29" s="129">
        <f t="shared" si="12"/>
        <v>17148.333333333332</v>
      </c>
      <c r="G29" s="129">
        <f t="shared" si="12"/>
        <v>17148.333333333332</v>
      </c>
      <c r="H29" s="129">
        <f t="shared" si="12"/>
        <v>17148.333333333332</v>
      </c>
      <c r="I29" s="129">
        <f t="shared" si="12"/>
        <v>17148.333333333332</v>
      </c>
      <c r="J29" s="129">
        <f t="shared" si="12"/>
        <v>17148.333333333332</v>
      </c>
      <c r="K29" s="129">
        <f t="shared" si="12"/>
        <v>17148.333333333332</v>
      </c>
      <c r="L29" s="129">
        <f t="shared" si="12"/>
        <v>17148.333333333332</v>
      </c>
      <c r="M29" s="129">
        <f t="shared" si="12"/>
        <v>17148.333333333332</v>
      </c>
      <c r="N29" s="129">
        <v>13881</v>
      </c>
      <c r="O29" s="423">
        <f>Össz.önkor.mérleg.!N18</f>
        <v>205780</v>
      </c>
      <c r="P29" s="26"/>
    </row>
    <row r="30" spans="1:256" s="24" customFormat="1" ht="15" customHeight="1" x14ac:dyDescent="0.25">
      <c r="A30" s="1049" t="s">
        <v>487</v>
      </c>
      <c r="B30" s="24" t="s">
        <v>569</v>
      </c>
      <c r="C30" s="129">
        <f t="shared" si="10"/>
        <v>476.66666666666669</v>
      </c>
      <c r="D30" s="129">
        <f t="shared" si="12"/>
        <v>476.66666666666669</v>
      </c>
      <c r="E30" s="129">
        <f t="shared" si="12"/>
        <v>476.66666666666669</v>
      </c>
      <c r="F30" s="129">
        <f t="shared" si="12"/>
        <v>476.66666666666669</v>
      </c>
      <c r="G30" s="129">
        <f t="shared" si="12"/>
        <v>476.66666666666669</v>
      </c>
      <c r="H30" s="129">
        <f t="shared" si="12"/>
        <v>476.66666666666669</v>
      </c>
      <c r="I30" s="129">
        <f t="shared" si="12"/>
        <v>476.66666666666669</v>
      </c>
      <c r="J30" s="129">
        <f t="shared" si="12"/>
        <v>476.66666666666669</v>
      </c>
      <c r="K30" s="129">
        <f t="shared" si="12"/>
        <v>476.66666666666669</v>
      </c>
      <c r="L30" s="129">
        <f t="shared" si="12"/>
        <v>476.66666666666669</v>
      </c>
      <c r="M30" s="129">
        <f t="shared" si="12"/>
        <v>476.66666666666669</v>
      </c>
      <c r="N30" s="129">
        <v>10537</v>
      </c>
      <c r="O30" s="423">
        <f>Össz.önkor.mérleg.!N20+Össz.önkor.mérleg.!N21</f>
        <v>5720</v>
      </c>
      <c r="P30" s="26"/>
    </row>
    <row r="31" spans="1:256" s="24" customFormat="1" ht="15.75" customHeight="1" x14ac:dyDescent="0.25">
      <c r="A31" s="1049" t="s">
        <v>488</v>
      </c>
      <c r="B31" s="762" t="s">
        <v>542</v>
      </c>
      <c r="C31" s="1097">
        <f>SUM(C23:C30)</f>
        <v>283852.08333333331</v>
      </c>
      <c r="D31" s="1097">
        <f>SUM(D23:D30)</f>
        <v>283852.08333333331</v>
      </c>
      <c r="E31" s="1097">
        <f t="shared" ref="E31:N31" si="13">SUM(E23:E30)</f>
        <v>283852.08333333331</v>
      </c>
      <c r="F31" s="1097">
        <f t="shared" si="13"/>
        <v>283852.08333333331</v>
      </c>
      <c r="G31" s="1097">
        <f t="shared" si="13"/>
        <v>283852.08333333331</v>
      </c>
      <c r="H31" s="1097">
        <f t="shared" si="13"/>
        <v>283852.08333333331</v>
      </c>
      <c r="I31" s="1097">
        <f t="shared" si="13"/>
        <v>283852.08333333331</v>
      </c>
      <c r="J31" s="1097">
        <f t="shared" si="13"/>
        <v>283852.08333333331</v>
      </c>
      <c r="K31" s="1097">
        <f t="shared" si="13"/>
        <v>283852.08333333331</v>
      </c>
      <c r="L31" s="1097">
        <f t="shared" si="13"/>
        <v>283852.08333333331</v>
      </c>
      <c r="M31" s="1097">
        <f t="shared" si="13"/>
        <v>283852.08333333331</v>
      </c>
      <c r="N31" s="1097">
        <f t="shared" si="13"/>
        <v>216113</v>
      </c>
      <c r="O31" s="1098">
        <f>SUM(O23:O30)</f>
        <v>3406225</v>
      </c>
      <c r="P31" s="26"/>
    </row>
    <row r="32" spans="1:256" s="24" customFormat="1" ht="15" customHeight="1" x14ac:dyDescent="0.25">
      <c r="A32" s="1049" t="s">
        <v>489</v>
      </c>
      <c r="B32" s="24" t="s">
        <v>543</v>
      </c>
      <c r="C32" s="129">
        <v>263031</v>
      </c>
      <c r="D32" s="129">
        <f>C32</f>
        <v>263031</v>
      </c>
      <c r="E32" s="129">
        <f t="shared" ref="E32:M32" si="14">D32</f>
        <v>263031</v>
      </c>
      <c r="F32" s="129">
        <f t="shared" si="14"/>
        <v>263031</v>
      </c>
      <c r="G32" s="129">
        <f t="shared" si="14"/>
        <v>263031</v>
      </c>
      <c r="H32" s="129">
        <f t="shared" si="14"/>
        <v>263031</v>
      </c>
      <c r="I32" s="129">
        <f t="shared" si="14"/>
        <v>263031</v>
      </c>
      <c r="J32" s="129">
        <f t="shared" si="14"/>
        <v>263031</v>
      </c>
      <c r="K32" s="129">
        <f t="shared" si="14"/>
        <v>263031</v>
      </c>
      <c r="L32" s="129">
        <f t="shared" si="14"/>
        <v>263031</v>
      </c>
      <c r="M32" s="129">
        <f t="shared" si="14"/>
        <v>263031</v>
      </c>
      <c r="N32" s="129">
        <v>263015</v>
      </c>
      <c r="O32" s="423">
        <f>Össz.önkor.mérleg.!N27</f>
        <v>863022</v>
      </c>
      <c r="P32" s="26"/>
    </row>
    <row r="33" spans="1:16" s="24" customFormat="1" ht="15" customHeight="1" x14ac:dyDescent="0.25">
      <c r="A33" s="1049" t="s">
        <v>490</v>
      </c>
      <c r="B33" s="24" t="s">
        <v>423</v>
      </c>
      <c r="C33" s="129">
        <f t="shared" ref="C33:C37" si="15">O33/12</f>
        <v>682.66666666666663</v>
      </c>
      <c r="D33" s="129">
        <f t="shared" ref="D33:N37" si="16">C33</f>
        <v>682.66666666666663</v>
      </c>
      <c r="E33" s="129">
        <f t="shared" si="16"/>
        <v>682.66666666666663</v>
      </c>
      <c r="F33" s="129">
        <f t="shared" si="16"/>
        <v>682.66666666666663</v>
      </c>
      <c r="G33" s="129">
        <f t="shared" si="16"/>
        <v>682.66666666666663</v>
      </c>
      <c r="H33" s="129">
        <f t="shared" si="16"/>
        <v>682.66666666666663</v>
      </c>
      <c r="I33" s="129">
        <f t="shared" si="16"/>
        <v>682.66666666666663</v>
      </c>
      <c r="J33" s="129">
        <f t="shared" si="16"/>
        <v>682.66666666666663</v>
      </c>
      <c r="K33" s="129">
        <f t="shared" si="16"/>
        <v>682.66666666666663</v>
      </c>
      <c r="L33" s="129">
        <f t="shared" si="16"/>
        <v>682.66666666666663</v>
      </c>
      <c r="M33" s="129">
        <f t="shared" si="16"/>
        <v>682.66666666666663</v>
      </c>
      <c r="N33" s="129">
        <v>479</v>
      </c>
      <c r="O33" s="423">
        <f>Össz.önkor.mérleg.!N28</f>
        <v>8192</v>
      </c>
      <c r="P33" s="26"/>
    </row>
    <row r="34" spans="1:16" s="24" customFormat="1" ht="15.75" customHeight="1" x14ac:dyDescent="0.25">
      <c r="A34" s="1049" t="s">
        <v>491</v>
      </c>
      <c r="B34" s="24" t="s">
        <v>406</v>
      </c>
      <c r="C34" s="129">
        <f t="shared" si="15"/>
        <v>416.66666666666669</v>
      </c>
      <c r="D34" s="129">
        <f t="shared" si="16"/>
        <v>416.66666666666669</v>
      </c>
      <c r="E34" s="129">
        <f t="shared" si="16"/>
        <v>416.66666666666669</v>
      </c>
      <c r="F34" s="129">
        <f t="shared" si="16"/>
        <v>416.66666666666669</v>
      </c>
      <c r="G34" s="129">
        <f t="shared" si="16"/>
        <v>416.66666666666669</v>
      </c>
      <c r="H34" s="129">
        <f t="shared" si="16"/>
        <v>416.66666666666669</v>
      </c>
      <c r="I34" s="129">
        <f t="shared" si="16"/>
        <v>416.66666666666669</v>
      </c>
      <c r="J34" s="129">
        <f t="shared" si="16"/>
        <v>416.66666666666669</v>
      </c>
      <c r="K34" s="129">
        <f t="shared" si="16"/>
        <v>416.66666666666669</v>
      </c>
      <c r="L34" s="129">
        <f t="shared" si="16"/>
        <v>416.66666666666669</v>
      </c>
      <c r="M34" s="129">
        <f t="shared" si="16"/>
        <v>416.66666666666669</v>
      </c>
      <c r="N34" s="129">
        <v>413</v>
      </c>
      <c r="O34" s="423">
        <v>5000</v>
      </c>
    </row>
    <row r="35" spans="1:16" s="24" customFormat="1" ht="15.75" customHeight="1" x14ac:dyDescent="0.25">
      <c r="A35" s="1049" t="s">
        <v>492</v>
      </c>
      <c r="B35" s="24" t="s">
        <v>567</v>
      </c>
      <c r="C35" s="129">
        <f t="shared" si="15"/>
        <v>131.16666666666666</v>
      </c>
      <c r="D35" s="129">
        <f t="shared" si="16"/>
        <v>131.16666666666666</v>
      </c>
      <c r="E35" s="129">
        <f t="shared" si="16"/>
        <v>131.16666666666666</v>
      </c>
      <c r="F35" s="129">
        <f t="shared" si="16"/>
        <v>131.16666666666666</v>
      </c>
      <c r="G35" s="129">
        <f t="shared" si="16"/>
        <v>131.16666666666666</v>
      </c>
      <c r="H35" s="129">
        <f t="shared" si="16"/>
        <v>131.16666666666666</v>
      </c>
      <c r="I35" s="129">
        <f t="shared" si="16"/>
        <v>131.16666666666666</v>
      </c>
      <c r="J35" s="129">
        <f t="shared" si="16"/>
        <v>131.16666666666666</v>
      </c>
      <c r="K35" s="129">
        <f t="shared" si="16"/>
        <v>131.16666666666666</v>
      </c>
      <c r="L35" s="129">
        <f t="shared" si="16"/>
        <v>131.16666666666666</v>
      </c>
      <c r="M35" s="129">
        <f t="shared" si="16"/>
        <v>131.16666666666666</v>
      </c>
      <c r="N35" s="129">
        <f t="shared" si="16"/>
        <v>131.16666666666666</v>
      </c>
      <c r="O35" s="423">
        <f>Össz.önkor.mérleg.!N30</f>
        <v>1574</v>
      </c>
    </row>
    <row r="36" spans="1:16" s="24" customFormat="1" ht="16.5" customHeight="1" x14ac:dyDescent="0.25">
      <c r="A36" s="1049" t="s">
        <v>493</v>
      </c>
      <c r="B36" s="24" t="s">
        <v>568</v>
      </c>
      <c r="C36" s="129">
        <f t="shared" si="15"/>
        <v>5273.416666666667</v>
      </c>
      <c r="D36" s="129">
        <f t="shared" si="16"/>
        <v>5273.416666666667</v>
      </c>
      <c r="E36" s="129">
        <f t="shared" si="16"/>
        <v>5273.416666666667</v>
      </c>
      <c r="F36" s="129">
        <f t="shared" si="16"/>
        <v>5273.416666666667</v>
      </c>
      <c r="G36" s="129">
        <f t="shared" si="16"/>
        <v>5273.416666666667</v>
      </c>
      <c r="H36" s="129">
        <f t="shared" si="16"/>
        <v>5273.416666666667</v>
      </c>
      <c r="I36" s="129">
        <f t="shared" si="16"/>
        <v>5273.416666666667</v>
      </c>
      <c r="J36" s="129">
        <f t="shared" si="16"/>
        <v>5273.416666666667</v>
      </c>
      <c r="K36" s="129">
        <f t="shared" si="16"/>
        <v>5273.416666666667</v>
      </c>
      <c r="L36" s="129">
        <f t="shared" si="16"/>
        <v>5273.416666666667</v>
      </c>
      <c r="M36" s="129">
        <f t="shared" si="16"/>
        <v>5273.416666666667</v>
      </c>
      <c r="N36" s="129">
        <v>158</v>
      </c>
      <c r="O36" s="423">
        <f>Össz.önkor.mérleg.!N32</f>
        <v>63281</v>
      </c>
      <c r="P36" s="26"/>
    </row>
    <row r="37" spans="1:16" s="24" customFormat="1" ht="15" customHeight="1" x14ac:dyDescent="0.25">
      <c r="A37" s="1049" t="s">
        <v>494</v>
      </c>
      <c r="B37" s="24" t="s">
        <v>570</v>
      </c>
      <c r="C37" s="129">
        <f t="shared" si="15"/>
        <v>325.83333333333331</v>
      </c>
      <c r="D37" s="129">
        <f t="shared" si="16"/>
        <v>325.83333333333331</v>
      </c>
      <c r="E37" s="129">
        <f t="shared" si="16"/>
        <v>325.83333333333331</v>
      </c>
      <c r="F37" s="129">
        <f t="shared" si="16"/>
        <v>325.83333333333331</v>
      </c>
      <c r="G37" s="129">
        <f t="shared" si="16"/>
        <v>325.83333333333331</v>
      </c>
      <c r="H37" s="129">
        <f t="shared" si="16"/>
        <v>325.83333333333331</v>
      </c>
      <c r="I37" s="129">
        <f t="shared" si="16"/>
        <v>325.83333333333331</v>
      </c>
      <c r="J37" s="129">
        <f t="shared" si="16"/>
        <v>325.83333333333331</v>
      </c>
      <c r="K37" s="129">
        <f t="shared" si="16"/>
        <v>325.83333333333331</v>
      </c>
      <c r="L37" s="129">
        <f t="shared" si="16"/>
        <v>325.83333333333331</v>
      </c>
      <c r="M37" s="129">
        <f t="shared" si="16"/>
        <v>325.83333333333331</v>
      </c>
      <c r="N37" s="129">
        <v>16087</v>
      </c>
      <c r="O37" s="423">
        <f>Össz.önkor.mérleg.!N33</f>
        <v>3910</v>
      </c>
      <c r="P37" s="26"/>
    </row>
    <row r="38" spans="1:16" s="25" customFormat="1" ht="15" customHeight="1" x14ac:dyDescent="0.25">
      <c r="A38" s="1049" t="s">
        <v>495</v>
      </c>
      <c r="B38" s="761" t="s">
        <v>571</v>
      </c>
      <c r="C38" s="1096">
        <v>280162</v>
      </c>
      <c r="D38" s="1096">
        <v>280162</v>
      </c>
      <c r="E38" s="1096">
        <v>280162</v>
      </c>
      <c r="F38" s="1096">
        <v>280162</v>
      </c>
      <c r="G38" s="1096">
        <v>280162</v>
      </c>
      <c r="H38" s="1096">
        <v>280162</v>
      </c>
      <c r="I38" s="1096">
        <v>280162</v>
      </c>
      <c r="J38" s="1096">
        <v>280162</v>
      </c>
      <c r="K38" s="1096">
        <v>280162</v>
      </c>
      <c r="L38" s="1096">
        <v>280162</v>
      </c>
      <c r="M38" s="1096">
        <v>280162</v>
      </c>
      <c r="N38" s="1096">
        <v>280152</v>
      </c>
      <c r="O38" s="1152">
        <f>SUM(O32:O37)</f>
        <v>944979</v>
      </c>
      <c r="P38" s="27"/>
    </row>
    <row r="39" spans="1:16" s="25" customFormat="1" ht="15" customHeight="1" x14ac:dyDescent="0.25">
      <c r="A39" s="1049" t="s">
        <v>544</v>
      </c>
      <c r="B39" s="1095" t="s">
        <v>1207</v>
      </c>
      <c r="C39" s="1100">
        <v>13343</v>
      </c>
      <c r="D39" s="1100">
        <v>13343</v>
      </c>
      <c r="E39" s="1100">
        <v>13343</v>
      </c>
      <c r="F39" s="1100">
        <v>13343</v>
      </c>
      <c r="G39" s="1100">
        <v>13343</v>
      </c>
      <c r="H39" s="1100">
        <v>13343</v>
      </c>
      <c r="I39" s="1100">
        <v>13343</v>
      </c>
      <c r="J39" s="1100">
        <v>13343</v>
      </c>
      <c r="K39" s="1100">
        <v>13343</v>
      </c>
      <c r="L39" s="1100">
        <v>13343</v>
      </c>
      <c r="M39" s="1100">
        <v>13343</v>
      </c>
      <c r="N39" s="1100">
        <v>13348</v>
      </c>
      <c r="O39" s="1154">
        <f>Össz.önkor.mérleg.!N41</f>
        <v>149724</v>
      </c>
      <c r="P39" s="27"/>
    </row>
    <row r="40" spans="1:16" s="25" customFormat="1" ht="15" customHeight="1" x14ac:dyDescent="0.25">
      <c r="A40" s="1049" t="s">
        <v>545</v>
      </c>
      <c r="B40" s="763" t="s">
        <v>735</v>
      </c>
      <c r="C40" s="1101">
        <v>1530</v>
      </c>
      <c r="D40" s="1101">
        <v>1530</v>
      </c>
      <c r="E40" s="1101">
        <v>1530</v>
      </c>
      <c r="F40" s="1101">
        <v>1530</v>
      </c>
      <c r="G40" s="1101">
        <v>1530</v>
      </c>
      <c r="H40" s="1101">
        <v>1530</v>
      </c>
      <c r="I40" s="1101">
        <v>1530</v>
      </c>
      <c r="J40" s="1101">
        <v>1530</v>
      </c>
      <c r="K40" s="1101">
        <v>1530</v>
      </c>
      <c r="L40" s="1101">
        <v>1530</v>
      </c>
      <c r="M40" s="1101">
        <v>1530</v>
      </c>
      <c r="N40" s="1101">
        <v>1522</v>
      </c>
      <c r="O40" s="1155">
        <f>Össz.önkor.mérleg.!N48</f>
        <v>65858</v>
      </c>
      <c r="P40" s="27"/>
    </row>
    <row r="41" spans="1:16" s="24" customFormat="1" ht="15.75" customHeight="1" thickBot="1" x14ac:dyDescent="0.3">
      <c r="A41" s="1049" t="s">
        <v>546</v>
      </c>
      <c r="B41" s="1156" t="s">
        <v>734</v>
      </c>
      <c r="C41" s="130">
        <f t="shared" ref="C41:M41" si="17">SUM(C39:C40)</f>
        <v>14873</v>
      </c>
      <c r="D41" s="130">
        <f t="shared" si="17"/>
        <v>14873</v>
      </c>
      <c r="E41" s="130">
        <f t="shared" si="17"/>
        <v>14873</v>
      </c>
      <c r="F41" s="130">
        <f t="shared" si="17"/>
        <v>14873</v>
      </c>
      <c r="G41" s="130">
        <f t="shared" si="17"/>
        <v>14873</v>
      </c>
      <c r="H41" s="130">
        <f t="shared" si="17"/>
        <v>14873</v>
      </c>
      <c r="I41" s="130">
        <f t="shared" si="17"/>
        <v>14873</v>
      </c>
      <c r="J41" s="130">
        <f t="shared" si="17"/>
        <v>14873</v>
      </c>
      <c r="K41" s="130">
        <f t="shared" si="17"/>
        <v>14873</v>
      </c>
      <c r="L41" s="130">
        <f t="shared" si="17"/>
        <v>14873</v>
      </c>
      <c r="M41" s="130">
        <f t="shared" si="17"/>
        <v>14873</v>
      </c>
      <c r="N41" s="130">
        <v>14870</v>
      </c>
      <c r="O41" s="423">
        <f>O39+O40</f>
        <v>215582</v>
      </c>
    </row>
    <row r="42" spans="1:16" s="25" customFormat="1" ht="16.5" customHeight="1" thickBot="1" x14ac:dyDescent="0.3">
      <c r="A42" s="1161" t="s">
        <v>547</v>
      </c>
      <c r="B42" s="1160" t="s">
        <v>574</v>
      </c>
      <c r="C42" s="1157">
        <f>C38+C31+C41</f>
        <v>578887.08333333326</v>
      </c>
      <c r="D42" s="1157">
        <f t="shared" ref="D42:L42" si="18">D38+D31+D41</f>
        <v>578887.08333333326</v>
      </c>
      <c r="E42" s="1157">
        <f>E38+E31+E41</f>
        <v>578887.08333333326</v>
      </c>
      <c r="F42" s="1157">
        <f>F38+F31+F41</f>
        <v>578887.08333333326</v>
      </c>
      <c r="G42" s="1157">
        <f t="shared" si="18"/>
        <v>578887.08333333326</v>
      </c>
      <c r="H42" s="1157">
        <f t="shared" si="18"/>
        <v>578887.08333333326</v>
      </c>
      <c r="I42" s="1157">
        <f t="shared" si="18"/>
        <v>578887.08333333326</v>
      </c>
      <c r="J42" s="1157">
        <f t="shared" si="18"/>
        <v>578887.08333333326</v>
      </c>
      <c r="K42" s="1157">
        <f t="shared" si="18"/>
        <v>578887.08333333326</v>
      </c>
      <c r="L42" s="1157">
        <f t="shared" si="18"/>
        <v>578887.08333333326</v>
      </c>
      <c r="M42" s="1157">
        <f>M38+M31+M41</f>
        <v>578887.08333333326</v>
      </c>
      <c r="N42" s="1157">
        <v>511298</v>
      </c>
      <c r="O42" s="1158">
        <f>O31+O38+O41</f>
        <v>4566786</v>
      </c>
      <c r="P42" s="27"/>
    </row>
    <row r="43" spans="1:16" ht="12.75" customHeight="1" x14ac:dyDescent="0.25">
      <c r="B43" s="643"/>
      <c r="C43" s="705"/>
      <c r="D43" s="705"/>
      <c r="E43" s="705"/>
      <c r="F43" s="705"/>
      <c r="G43" s="705"/>
      <c r="H43" s="705"/>
      <c r="I43" s="705"/>
      <c r="J43" s="705"/>
      <c r="K43" s="705"/>
      <c r="L43" s="705"/>
      <c r="M43" s="705"/>
      <c r="N43" s="705"/>
      <c r="O43" s="705"/>
    </row>
    <row r="44" spans="1:16" ht="12.75" customHeight="1" x14ac:dyDescent="0.25"/>
    <row r="45" spans="1:16" ht="12.75" customHeight="1" x14ac:dyDescent="0.25"/>
    <row r="46" spans="1:16" ht="12.75" customHeight="1" x14ac:dyDescent="0.25">
      <c r="B46" s="7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4" customWidth="1"/>
    <col min="2" max="2" width="38.85546875" style="18" customWidth="1"/>
    <col min="3" max="3" width="6.42578125" style="14" customWidth="1"/>
    <col min="4" max="4" width="6.85546875" style="14" customWidth="1"/>
    <col min="5" max="5" width="4.7109375" style="14" customWidth="1"/>
    <col min="6" max="6" width="5.42578125" style="14" customWidth="1"/>
    <col min="7" max="7" width="4" style="14" customWidth="1"/>
    <col min="8" max="10" width="7.42578125" style="14" customWidth="1"/>
    <col min="11" max="11" width="7.28515625" style="14" customWidth="1"/>
    <col min="12" max="12" width="6.7109375" style="14" customWidth="1"/>
    <col min="13" max="13" width="5.140625" style="14" customWidth="1"/>
    <col min="14" max="14" width="6.140625" style="14" customWidth="1"/>
    <col min="15" max="15" width="5.7109375" style="14" customWidth="1"/>
    <col min="16" max="17" width="6.7109375" style="14" customWidth="1"/>
    <col min="18" max="19" width="6.85546875" style="14" customWidth="1"/>
    <col min="20" max="20" width="6.5703125" style="14" customWidth="1"/>
    <col min="21" max="22" width="7.140625" style="14" customWidth="1"/>
    <col min="23" max="23" width="7.5703125" style="14" customWidth="1"/>
    <col min="24" max="16384" width="9.140625" style="13"/>
  </cols>
  <sheetData>
    <row r="1" spans="1:23" ht="15.75" customHeight="1" x14ac:dyDescent="0.25">
      <c r="A1" s="1418" t="s">
        <v>1226</v>
      </c>
      <c r="B1" s="1419"/>
      <c r="C1" s="1419"/>
      <c r="D1" s="1419"/>
      <c r="E1" s="1419"/>
      <c r="F1" s="1419"/>
      <c r="G1" s="1419"/>
      <c r="H1" s="1419"/>
      <c r="I1" s="1419"/>
      <c r="J1" s="1419"/>
      <c r="K1" s="1419"/>
      <c r="L1" s="1419"/>
      <c r="M1" s="1419"/>
      <c r="N1" s="1419"/>
      <c r="O1" s="1419"/>
      <c r="P1" s="1419"/>
      <c r="Q1" s="1419"/>
      <c r="R1" s="1419"/>
      <c r="S1" s="1419"/>
      <c r="T1" s="1419"/>
      <c r="U1" s="1419"/>
      <c r="V1" s="1419"/>
      <c r="W1" s="1419"/>
    </row>
    <row r="2" spans="1:23" ht="15.75" customHeight="1" x14ac:dyDescent="0.25">
      <c r="A2" s="1363" t="s">
        <v>51</v>
      </c>
      <c r="B2" s="1363"/>
      <c r="C2" s="1363"/>
      <c r="D2" s="1363"/>
      <c r="E2" s="1363"/>
      <c r="F2" s="1363"/>
      <c r="G2" s="1363"/>
      <c r="H2" s="1363"/>
      <c r="I2" s="1363"/>
      <c r="J2" s="1363"/>
      <c r="K2" s="1363"/>
      <c r="L2" s="1363"/>
      <c r="M2" s="1363"/>
      <c r="N2" s="1363"/>
      <c r="O2" s="1363"/>
      <c r="P2" s="1363"/>
      <c r="Q2" s="1363"/>
      <c r="R2" s="1363"/>
      <c r="S2" s="1363"/>
      <c r="T2" s="1363"/>
      <c r="U2" s="1363"/>
      <c r="V2" s="1363"/>
      <c r="W2" s="1363"/>
    </row>
    <row r="3" spans="1:23" ht="15.75" customHeight="1" x14ac:dyDescent="0.25">
      <c r="A3" s="1363" t="s">
        <v>1039</v>
      </c>
      <c r="B3" s="1363"/>
      <c r="C3" s="1363"/>
      <c r="D3" s="1363"/>
      <c r="E3" s="1363"/>
      <c r="F3" s="1363"/>
      <c r="G3" s="1363"/>
      <c r="H3" s="1363"/>
      <c r="I3" s="1363"/>
      <c r="J3" s="1363"/>
      <c r="K3" s="1363"/>
      <c r="L3" s="1363"/>
      <c r="M3" s="1363"/>
      <c r="N3" s="1363"/>
      <c r="O3" s="1363"/>
      <c r="P3" s="1363"/>
      <c r="Q3" s="1363"/>
      <c r="R3" s="1363"/>
      <c r="S3" s="1363"/>
      <c r="T3" s="1363"/>
      <c r="U3" s="1363"/>
      <c r="V3" s="1363"/>
      <c r="W3" s="1363"/>
    </row>
    <row r="4" spans="1:23" ht="15.75" customHeight="1" x14ac:dyDescent="0.25"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ht="27.75" customHeight="1" x14ac:dyDescent="0.25">
      <c r="A5" s="1420" t="s">
        <v>67</v>
      </c>
      <c r="B5" s="31" t="s">
        <v>54</v>
      </c>
      <c r="C5" s="1421" t="s">
        <v>55</v>
      </c>
      <c r="D5" s="1421"/>
      <c r="E5" s="1421" t="s">
        <v>56</v>
      </c>
      <c r="F5" s="1421"/>
      <c r="G5" s="1421" t="s">
        <v>57</v>
      </c>
      <c r="H5" s="1421"/>
      <c r="I5" s="1422" t="s">
        <v>410</v>
      </c>
      <c r="J5" s="1422"/>
      <c r="K5" s="1421" t="s">
        <v>411</v>
      </c>
      <c r="L5" s="1421"/>
      <c r="M5" s="1421" t="s">
        <v>412</v>
      </c>
      <c r="N5" s="1422"/>
      <c r="O5" s="1422"/>
      <c r="P5" s="1423" t="s">
        <v>513</v>
      </c>
      <c r="Q5" s="1423"/>
      <c r="R5" s="1421" t="s">
        <v>520</v>
      </c>
      <c r="S5" s="1421"/>
      <c r="T5" s="1421"/>
      <c r="U5" s="1421" t="s">
        <v>521</v>
      </c>
      <c r="V5" s="1421"/>
      <c r="W5" s="1424"/>
    </row>
    <row r="6" spans="1:23" s="4" customFormat="1" ht="30.75" customHeight="1" x14ac:dyDescent="0.2">
      <c r="A6" s="1420"/>
      <c r="B6" s="1409" t="s">
        <v>576</v>
      </c>
      <c r="C6" s="1425" t="s">
        <v>577</v>
      </c>
      <c r="D6" s="1425"/>
      <c r="E6" s="1425"/>
      <c r="F6" s="1425"/>
      <c r="G6" s="1425" t="s">
        <v>578</v>
      </c>
      <c r="H6" s="1425"/>
      <c r="I6" s="1425"/>
      <c r="J6" s="1425"/>
      <c r="K6" s="1426" t="s">
        <v>579</v>
      </c>
      <c r="L6" s="1426"/>
      <c r="M6" s="1426"/>
      <c r="N6" s="1426"/>
      <c r="O6" s="1426"/>
      <c r="P6" s="1426" t="s">
        <v>462</v>
      </c>
      <c r="Q6" s="1426"/>
      <c r="R6" s="1426"/>
      <c r="S6" s="1426"/>
      <c r="T6" s="1426"/>
      <c r="U6" s="1427" t="s">
        <v>580</v>
      </c>
      <c r="V6" s="1427"/>
      <c r="W6" s="1428"/>
    </row>
    <row r="7" spans="1:23" s="4" customFormat="1" ht="40.5" customHeight="1" x14ac:dyDescent="0.2">
      <c r="A7" s="1420"/>
      <c r="B7" s="1409"/>
      <c r="C7" s="1429" t="s">
        <v>581</v>
      </c>
      <c r="D7" s="1429"/>
      <c r="E7" s="1272" t="s">
        <v>582</v>
      </c>
      <c r="F7" s="1272"/>
      <c r="G7" s="1429" t="s">
        <v>583</v>
      </c>
      <c r="H7" s="1429"/>
      <c r="I7" s="1429" t="s">
        <v>582</v>
      </c>
      <c r="J7" s="1429"/>
      <c r="K7" s="1430" t="s">
        <v>583</v>
      </c>
      <c r="L7" s="1430"/>
      <c r="M7" s="1429" t="s">
        <v>582</v>
      </c>
      <c r="N7" s="1431"/>
      <c r="O7" s="1431"/>
      <c r="P7" s="1430" t="s">
        <v>583</v>
      </c>
      <c r="Q7" s="1430"/>
      <c r="R7" s="1430" t="s">
        <v>584</v>
      </c>
      <c r="S7" s="1430"/>
      <c r="T7" s="1430"/>
      <c r="U7" s="1427"/>
      <c r="V7" s="1427"/>
      <c r="W7" s="1428"/>
    </row>
    <row r="8" spans="1:23" s="4" customFormat="1" ht="27" customHeight="1" x14ac:dyDescent="0.2">
      <c r="A8" s="1406"/>
      <c r="B8" s="1409"/>
      <c r="C8" s="32">
        <v>42736</v>
      </c>
      <c r="D8" s="32">
        <v>43100</v>
      </c>
      <c r="E8" s="32">
        <v>42736</v>
      </c>
      <c r="F8" s="32">
        <v>43100</v>
      </c>
      <c r="G8" s="32">
        <v>42736</v>
      </c>
      <c r="H8" s="32">
        <v>43100</v>
      </c>
      <c r="I8" s="32">
        <v>42736</v>
      </c>
      <c r="J8" s="32">
        <v>43100</v>
      </c>
      <c r="K8" s="32">
        <v>42736</v>
      </c>
      <c r="L8" s="32">
        <v>43100</v>
      </c>
      <c r="M8" s="32">
        <v>42736</v>
      </c>
      <c r="N8" s="32">
        <v>44347</v>
      </c>
      <c r="O8" s="32">
        <v>43100</v>
      </c>
      <c r="P8" s="32">
        <v>42736</v>
      </c>
      <c r="Q8" s="32">
        <v>43100</v>
      </c>
      <c r="R8" s="32">
        <v>42736</v>
      </c>
      <c r="S8" s="32">
        <v>44347</v>
      </c>
      <c r="T8" s="32">
        <v>43100</v>
      </c>
      <c r="U8" s="32">
        <v>42736</v>
      </c>
      <c r="V8" s="32">
        <v>44347</v>
      </c>
      <c r="W8" s="779">
        <v>43100</v>
      </c>
    </row>
    <row r="9" spans="1:23" s="4" customFormat="1" ht="13.9" customHeight="1" x14ac:dyDescent="0.25">
      <c r="A9" s="458"/>
      <c r="B9" s="2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780"/>
    </row>
    <row r="10" spans="1:23" s="4" customFormat="1" ht="13.9" customHeight="1" x14ac:dyDescent="0.2">
      <c r="A10" s="1053" t="s">
        <v>419</v>
      </c>
      <c r="B10" s="1042" t="s">
        <v>73</v>
      </c>
      <c r="C10" s="1020">
        <v>4</v>
      </c>
      <c r="D10" s="1020">
        <f>C10</f>
        <v>4</v>
      </c>
      <c r="E10" s="1020"/>
      <c r="F10" s="1020"/>
      <c r="G10" s="1019">
        <v>2</v>
      </c>
      <c r="H10" s="1019" t="s">
        <v>585</v>
      </c>
      <c r="I10" s="1019"/>
      <c r="J10" s="1019"/>
      <c r="K10" s="1019"/>
      <c r="L10" s="1019"/>
      <c r="M10" s="1019"/>
      <c r="N10" s="1019"/>
      <c r="O10" s="1019"/>
      <c r="P10" s="1020">
        <f>C10+G10</f>
        <v>6</v>
      </c>
      <c r="Q10" s="1020">
        <f>D10+H10</f>
        <v>6</v>
      </c>
      <c r="R10" s="1020"/>
      <c r="S10" s="1020"/>
      <c r="T10" s="1020"/>
      <c r="U10" s="729">
        <f>C10+E10/2+I10/2+M10/2+G10+K10</f>
        <v>6</v>
      </c>
      <c r="V10" s="729"/>
      <c r="W10" s="781">
        <f>U10</f>
        <v>6</v>
      </c>
    </row>
    <row r="11" spans="1:23" s="4" customFormat="1" ht="13.9" customHeight="1" x14ac:dyDescent="0.25">
      <c r="A11" s="1049"/>
      <c r="B11" s="635"/>
      <c r="C11" s="636"/>
      <c r="D11" s="637"/>
      <c r="E11" s="637"/>
      <c r="F11" s="637"/>
      <c r="G11" s="637"/>
      <c r="H11" s="637"/>
      <c r="I11" s="637"/>
      <c r="J11" s="637"/>
      <c r="K11" s="637"/>
      <c r="L11" s="637"/>
      <c r="M11" s="637"/>
      <c r="N11" s="637"/>
      <c r="O11" s="637"/>
      <c r="P11" s="637"/>
      <c r="Q11" s="637"/>
      <c r="R11" s="637"/>
      <c r="S11" s="637"/>
      <c r="T11" s="637"/>
      <c r="U11" s="637"/>
      <c r="V11" s="637"/>
      <c r="W11" s="782"/>
    </row>
    <row r="12" spans="1:23" s="21" customFormat="1" ht="14.45" customHeight="1" x14ac:dyDescent="0.25">
      <c r="A12" s="1053" t="s">
        <v>427</v>
      </c>
      <c r="B12" s="1043" t="s">
        <v>270</v>
      </c>
      <c r="C12" s="707">
        <v>2</v>
      </c>
      <c r="D12" s="708">
        <f>C12</f>
        <v>2</v>
      </c>
      <c r="E12" s="708"/>
      <c r="F12" s="708"/>
      <c r="G12" s="708">
        <v>34</v>
      </c>
      <c r="H12" s="708">
        <f>G12</f>
        <v>34</v>
      </c>
      <c r="I12" s="708"/>
      <c r="J12" s="708"/>
      <c r="K12" s="708"/>
      <c r="L12" s="708"/>
      <c r="M12" s="708"/>
      <c r="N12" s="708"/>
      <c r="O12" s="708"/>
      <c r="P12" s="708">
        <f>C12+G12+K12</f>
        <v>36</v>
      </c>
      <c r="Q12" s="708">
        <f>SUM(P12:P12)</f>
        <v>36</v>
      </c>
      <c r="R12" s="708"/>
      <c r="S12" s="708"/>
      <c r="T12" s="708"/>
      <c r="U12" s="709">
        <f>P12</f>
        <v>36</v>
      </c>
      <c r="V12" s="709"/>
      <c r="W12" s="781">
        <f>U12</f>
        <v>36</v>
      </c>
    </row>
    <row r="13" spans="1:23" s="14" customFormat="1" ht="14.45" customHeight="1" x14ac:dyDescent="0.25">
      <c r="A13" s="1051"/>
      <c r="B13" s="643"/>
      <c r="C13" s="643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N13" s="643"/>
      <c r="O13" s="643"/>
      <c r="P13" s="643"/>
      <c r="Q13" s="643"/>
      <c r="R13" s="643"/>
      <c r="S13" s="643"/>
      <c r="T13" s="643"/>
      <c r="U13" s="643"/>
      <c r="V13" s="643"/>
      <c r="W13" s="783"/>
    </row>
    <row r="14" spans="1:23" ht="15.75" customHeight="1" x14ac:dyDescent="0.25">
      <c r="A14" s="1051"/>
      <c r="B14" s="644"/>
      <c r="C14" s="645"/>
      <c r="D14" s="646"/>
      <c r="E14" s="646"/>
      <c r="F14" s="646"/>
      <c r="G14" s="646"/>
      <c r="H14" s="647"/>
      <c r="I14" s="647"/>
      <c r="J14" s="647"/>
      <c r="K14" s="647"/>
      <c r="L14" s="647"/>
      <c r="M14" s="647"/>
      <c r="N14" s="647"/>
      <c r="O14" s="647"/>
      <c r="P14" s="647"/>
      <c r="Q14" s="648"/>
      <c r="R14" s="648"/>
      <c r="S14" s="648"/>
      <c r="T14" s="648"/>
      <c r="U14" s="648"/>
      <c r="V14" s="648"/>
      <c r="W14" s="784"/>
    </row>
    <row r="15" spans="1:23" s="14" customFormat="1" ht="14.45" customHeight="1" x14ac:dyDescent="0.25">
      <c r="A15" s="1052" t="s">
        <v>428</v>
      </c>
      <c r="B15" s="718" t="s">
        <v>587</v>
      </c>
      <c r="C15" s="650"/>
      <c r="D15" s="651"/>
      <c r="E15" s="651"/>
      <c r="F15" s="651"/>
      <c r="G15" s="651"/>
      <c r="H15" s="652"/>
      <c r="I15" s="652"/>
      <c r="J15" s="652"/>
      <c r="K15" s="652"/>
      <c r="L15" s="652"/>
      <c r="M15" s="652"/>
      <c r="N15" s="652"/>
      <c r="O15" s="652"/>
      <c r="P15" s="652"/>
      <c r="Q15" s="650"/>
      <c r="R15" s="650"/>
      <c r="S15" s="650"/>
      <c r="T15" s="650"/>
      <c r="U15" s="650"/>
      <c r="V15" s="650"/>
      <c r="W15" s="950"/>
    </row>
    <row r="16" spans="1:23" s="24" customFormat="1" ht="14.45" customHeight="1" x14ac:dyDescent="0.25">
      <c r="A16" s="1054" t="s">
        <v>429</v>
      </c>
      <c r="B16" s="1044" t="s">
        <v>905</v>
      </c>
      <c r="C16" s="730"/>
      <c r="D16" s="724"/>
      <c r="E16" s="724"/>
      <c r="F16" s="724"/>
      <c r="G16" s="724"/>
      <c r="H16" s="724"/>
      <c r="I16" s="724"/>
      <c r="J16" s="724"/>
      <c r="K16" s="724">
        <v>20</v>
      </c>
      <c r="L16" s="708">
        <f>K16</f>
        <v>20</v>
      </c>
      <c r="M16" s="724"/>
      <c r="N16" s="724"/>
      <c r="O16" s="724"/>
      <c r="P16" s="708">
        <f t="shared" ref="P16:P21" si="0">C16+G16+K16</f>
        <v>20</v>
      </c>
      <c r="Q16" s="708">
        <f>P16</f>
        <v>20</v>
      </c>
      <c r="R16" s="708"/>
      <c r="S16" s="708"/>
      <c r="T16" s="708"/>
      <c r="U16" s="708">
        <f t="shared" ref="U16:U21" si="1">P16+R16/2</f>
        <v>20</v>
      </c>
      <c r="V16" s="708"/>
      <c r="W16" s="1021">
        <f>U16</f>
        <v>20</v>
      </c>
    </row>
    <row r="17" spans="1:23" s="24" customFormat="1" ht="14.45" customHeight="1" x14ac:dyDescent="0.25">
      <c r="A17" s="1054" t="s">
        <v>430</v>
      </c>
      <c r="B17" s="1044" t="s">
        <v>907</v>
      </c>
      <c r="C17" s="723"/>
      <c r="D17" s="724"/>
      <c r="E17" s="724"/>
      <c r="F17" s="724"/>
      <c r="G17" s="724"/>
      <c r="H17" s="724"/>
      <c r="I17" s="724"/>
      <c r="J17" s="724"/>
      <c r="K17" s="724">
        <v>26</v>
      </c>
      <c r="L17" s="708">
        <f t="shared" ref="L17:L21" si="2">K17</f>
        <v>26</v>
      </c>
      <c r="M17" s="724"/>
      <c r="N17" s="724"/>
      <c r="O17" s="724"/>
      <c r="P17" s="708">
        <f t="shared" si="0"/>
        <v>26</v>
      </c>
      <c r="Q17" s="708">
        <f>D17+H17+L17</f>
        <v>26</v>
      </c>
      <c r="R17" s="708"/>
      <c r="S17" s="708"/>
      <c r="T17" s="708"/>
      <c r="U17" s="708">
        <f t="shared" si="1"/>
        <v>26</v>
      </c>
      <c r="V17" s="708"/>
      <c r="W17" s="1021">
        <f t="shared" ref="W17:W21" si="3">U17</f>
        <v>26</v>
      </c>
    </row>
    <row r="18" spans="1:23" s="24" customFormat="1" ht="14.45" customHeight="1" x14ac:dyDescent="0.25">
      <c r="A18" s="1054" t="s">
        <v>431</v>
      </c>
      <c r="B18" s="1044" t="s">
        <v>694</v>
      </c>
      <c r="C18" s="723"/>
      <c r="D18" s="724"/>
      <c r="E18" s="724"/>
      <c r="F18" s="724"/>
      <c r="G18" s="724"/>
      <c r="H18" s="724"/>
      <c r="I18" s="724"/>
      <c r="J18" s="724"/>
      <c r="K18" s="724">
        <v>8</v>
      </c>
      <c r="L18" s="708">
        <f t="shared" si="2"/>
        <v>8</v>
      </c>
      <c r="M18" s="724"/>
      <c r="N18" s="724"/>
      <c r="O18" s="724"/>
      <c r="P18" s="708">
        <f t="shared" si="0"/>
        <v>8</v>
      </c>
      <c r="Q18" s="708">
        <f>D18+H18+L18</f>
        <v>8</v>
      </c>
      <c r="R18" s="708"/>
      <c r="S18" s="708"/>
      <c r="T18" s="708"/>
      <c r="U18" s="708">
        <f t="shared" si="1"/>
        <v>8</v>
      </c>
      <c r="V18" s="708"/>
      <c r="W18" s="1021">
        <f t="shared" si="3"/>
        <v>8</v>
      </c>
    </row>
    <row r="19" spans="1:23" s="24" customFormat="1" ht="14.45" customHeight="1" x14ac:dyDescent="0.25">
      <c r="A19" s="1054" t="s">
        <v>432</v>
      </c>
      <c r="B19" s="1044" t="s">
        <v>906</v>
      </c>
      <c r="C19" s="723"/>
      <c r="D19" s="724"/>
      <c r="E19" s="724"/>
      <c r="F19" s="724"/>
      <c r="G19" s="724"/>
      <c r="H19" s="724"/>
      <c r="I19" s="724"/>
      <c r="J19" s="724"/>
      <c r="K19" s="724">
        <v>11</v>
      </c>
      <c r="L19" s="708">
        <f t="shared" si="2"/>
        <v>11</v>
      </c>
      <c r="M19" s="724"/>
      <c r="N19" s="724"/>
      <c r="O19" s="724"/>
      <c r="P19" s="708">
        <f t="shared" si="0"/>
        <v>11</v>
      </c>
      <c r="Q19" s="708">
        <f>D19+H19+L19</f>
        <v>11</v>
      </c>
      <c r="R19" s="708"/>
      <c r="S19" s="708"/>
      <c r="T19" s="708"/>
      <c r="U19" s="708">
        <f t="shared" si="1"/>
        <v>11</v>
      </c>
      <c r="V19" s="708"/>
      <c r="W19" s="1021">
        <f t="shared" si="3"/>
        <v>11</v>
      </c>
    </row>
    <row r="20" spans="1:23" s="24" customFormat="1" ht="14.45" customHeight="1" x14ac:dyDescent="0.25">
      <c r="A20" s="1054" t="s">
        <v>433</v>
      </c>
      <c r="B20" s="1044" t="s">
        <v>908</v>
      </c>
      <c r="C20" s="723"/>
      <c r="D20" s="724"/>
      <c r="E20" s="724"/>
      <c r="F20" s="724"/>
      <c r="G20" s="724"/>
      <c r="H20" s="724"/>
      <c r="I20" s="724"/>
      <c r="J20" s="724"/>
      <c r="K20" s="724">
        <v>6</v>
      </c>
      <c r="L20" s="708">
        <f t="shared" si="2"/>
        <v>6</v>
      </c>
      <c r="M20" s="724"/>
      <c r="N20" s="724"/>
      <c r="O20" s="724"/>
      <c r="P20" s="708">
        <f t="shared" si="0"/>
        <v>6</v>
      </c>
      <c r="Q20" s="708">
        <f>D20+H20+L20</f>
        <v>6</v>
      </c>
      <c r="R20" s="708"/>
      <c r="S20" s="708"/>
      <c r="T20" s="708"/>
      <c r="U20" s="708">
        <f t="shared" si="1"/>
        <v>6</v>
      </c>
      <c r="V20" s="708"/>
      <c r="W20" s="1021">
        <f t="shared" si="3"/>
        <v>6</v>
      </c>
    </row>
    <row r="21" spans="1:23" s="24" customFormat="1" ht="14.45" customHeight="1" x14ac:dyDescent="0.25">
      <c r="A21" s="1053" t="s">
        <v>434</v>
      </c>
      <c r="B21" s="1043" t="s">
        <v>588</v>
      </c>
      <c r="C21" s="707"/>
      <c r="D21" s="727"/>
      <c r="E21" s="727"/>
      <c r="F21" s="727"/>
      <c r="G21" s="727"/>
      <c r="H21" s="724"/>
      <c r="I21" s="724"/>
      <c r="J21" s="724"/>
      <c r="K21" s="708">
        <f>SUM(K16:K20)</f>
        <v>71</v>
      </c>
      <c r="L21" s="708">
        <f t="shared" si="2"/>
        <v>71</v>
      </c>
      <c r="M21" s="708"/>
      <c r="N21" s="708"/>
      <c r="O21" s="708"/>
      <c r="P21" s="708">
        <f t="shared" si="0"/>
        <v>71</v>
      </c>
      <c r="Q21" s="708">
        <f t="shared" ref="Q21" si="4">SUM(Q16:Q20)</f>
        <v>71</v>
      </c>
      <c r="R21" s="708"/>
      <c r="S21" s="708"/>
      <c r="T21" s="708"/>
      <c r="U21" s="728">
        <f t="shared" si="1"/>
        <v>71</v>
      </c>
      <c r="V21" s="728"/>
      <c r="W21" s="1021">
        <f t="shared" si="3"/>
        <v>71</v>
      </c>
    </row>
    <row r="22" spans="1:23" s="14" customFormat="1" ht="13.5" customHeight="1" x14ac:dyDescent="0.25">
      <c r="A22" s="1055"/>
      <c r="B22" s="658"/>
      <c r="C22" s="659"/>
      <c r="D22" s="660"/>
      <c r="E22" s="660"/>
      <c r="F22" s="660"/>
      <c r="G22" s="660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  <c r="T22" s="661"/>
      <c r="U22" s="661"/>
      <c r="V22" s="661"/>
      <c r="W22" s="785"/>
    </row>
    <row r="23" spans="1:23" ht="12.75" customHeight="1" x14ac:dyDescent="0.25">
      <c r="A23" s="1051"/>
      <c r="B23" s="644"/>
      <c r="C23" s="645"/>
      <c r="D23" s="646"/>
      <c r="E23" s="646"/>
      <c r="F23" s="646"/>
      <c r="G23" s="646"/>
      <c r="H23" s="662"/>
      <c r="I23" s="662"/>
      <c r="J23" s="662"/>
      <c r="K23" s="662"/>
      <c r="L23" s="647"/>
      <c r="M23" s="647"/>
      <c r="N23" s="647"/>
      <c r="O23" s="647"/>
      <c r="P23" s="647"/>
      <c r="Q23" s="647"/>
      <c r="R23" s="647"/>
      <c r="S23" s="647"/>
      <c r="T23" s="647"/>
      <c r="U23" s="647"/>
      <c r="V23" s="647"/>
      <c r="W23" s="786"/>
    </row>
    <row r="24" spans="1:23" s="14" customFormat="1" ht="27" customHeight="1" x14ac:dyDescent="0.25">
      <c r="A24" s="1052" t="s">
        <v>463</v>
      </c>
      <c r="B24" s="718" t="s">
        <v>909</v>
      </c>
      <c r="C24" s="650"/>
      <c r="D24" s="651"/>
      <c r="E24" s="651"/>
      <c r="F24" s="651"/>
      <c r="G24" s="651"/>
      <c r="H24" s="651"/>
      <c r="I24" s="651"/>
      <c r="J24" s="651"/>
      <c r="K24" s="651"/>
      <c r="L24" s="651"/>
      <c r="M24" s="651"/>
      <c r="N24" s="651"/>
      <c r="O24" s="651"/>
      <c r="P24" s="647"/>
      <c r="Q24" s="647"/>
      <c r="R24" s="647"/>
      <c r="S24" s="647"/>
      <c r="T24" s="647"/>
      <c r="U24" s="647"/>
      <c r="V24" s="647"/>
      <c r="W24" s="793"/>
    </row>
    <row r="25" spans="1:23" s="24" customFormat="1" ht="27.75" customHeight="1" x14ac:dyDescent="0.25">
      <c r="A25" s="1054" t="s">
        <v>464</v>
      </c>
      <c r="B25" s="1044" t="s">
        <v>806</v>
      </c>
      <c r="C25" s="723"/>
      <c r="D25" s="724"/>
      <c r="E25" s="724"/>
      <c r="F25" s="724"/>
      <c r="G25" s="724"/>
      <c r="H25" s="708"/>
      <c r="I25" s="708"/>
      <c r="J25" s="708"/>
      <c r="K25" s="724">
        <v>6</v>
      </c>
      <c r="L25" s="708">
        <f>K25</f>
        <v>6</v>
      </c>
      <c r="M25" s="724"/>
      <c r="N25" s="724"/>
      <c r="O25" s="724"/>
      <c r="P25" s="708">
        <f>C25+G25+K25</f>
        <v>6</v>
      </c>
      <c r="Q25" s="708">
        <f>D25+H25+L25</f>
        <v>6</v>
      </c>
      <c r="R25" s="708"/>
      <c r="S25" s="708"/>
      <c r="T25" s="708"/>
      <c r="U25" s="708">
        <f t="shared" ref="U25:U35" si="5">C25+G25+K25+M25/2</f>
        <v>6</v>
      </c>
      <c r="V25" s="708"/>
      <c r="W25" s="1022">
        <f t="shared" ref="W25:W35" si="6">D25+H25+L25+O25/2</f>
        <v>6</v>
      </c>
    </row>
    <row r="26" spans="1:23" s="24" customFormat="1" ht="14.45" customHeight="1" x14ac:dyDescent="0.25">
      <c r="A26" s="1054" t="s">
        <v>465</v>
      </c>
      <c r="B26" s="1044" t="s">
        <v>589</v>
      </c>
      <c r="C26" s="723"/>
      <c r="D26" s="724"/>
      <c r="E26" s="724"/>
      <c r="F26" s="724"/>
      <c r="G26" s="724"/>
      <c r="H26" s="724"/>
      <c r="I26" s="724"/>
      <c r="J26" s="724"/>
      <c r="K26" s="724">
        <v>1</v>
      </c>
      <c r="L26" s="708">
        <f t="shared" ref="L26:L35" si="7">K26</f>
        <v>1</v>
      </c>
      <c r="M26" s="724"/>
      <c r="N26" s="724"/>
      <c r="O26" s="724"/>
      <c r="P26" s="708">
        <f t="shared" ref="P26:P34" si="8">C26+G26+K26</f>
        <v>1</v>
      </c>
      <c r="Q26" s="708">
        <f t="shared" ref="Q26:Q35" si="9">D26+H26+L26</f>
        <v>1</v>
      </c>
      <c r="R26" s="708"/>
      <c r="S26" s="708"/>
      <c r="T26" s="708"/>
      <c r="U26" s="708">
        <f t="shared" si="5"/>
        <v>1</v>
      </c>
      <c r="V26" s="708"/>
      <c r="W26" s="1022">
        <f t="shared" si="6"/>
        <v>1</v>
      </c>
    </row>
    <row r="27" spans="1:23" s="24" customFormat="1" ht="14.25" customHeight="1" x14ac:dyDescent="0.25">
      <c r="A27" s="1054" t="s">
        <v>466</v>
      </c>
      <c r="B27" s="1044" t="s">
        <v>800</v>
      </c>
      <c r="C27" s="723"/>
      <c r="D27" s="724"/>
      <c r="E27" s="724"/>
      <c r="F27" s="724"/>
      <c r="G27" s="724"/>
      <c r="H27" s="724"/>
      <c r="I27" s="724"/>
      <c r="J27" s="724"/>
      <c r="K27" s="724">
        <v>31</v>
      </c>
      <c r="L27" s="708">
        <f t="shared" si="7"/>
        <v>31</v>
      </c>
      <c r="M27" s="724"/>
      <c r="N27" s="724"/>
      <c r="O27" s="724"/>
      <c r="P27" s="708">
        <f t="shared" si="8"/>
        <v>31</v>
      </c>
      <c r="Q27" s="708">
        <f t="shared" si="9"/>
        <v>31</v>
      </c>
      <c r="R27" s="708"/>
      <c r="S27" s="708"/>
      <c r="T27" s="708"/>
      <c r="U27" s="708">
        <f t="shared" si="5"/>
        <v>31</v>
      </c>
      <c r="V27" s="708"/>
      <c r="W27" s="1022">
        <f t="shared" si="6"/>
        <v>31</v>
      </c>
    </row>
    <row r="28" spans="1:23" s="1041" customFormat="1" ht="29.25" customHeight="1" x14ac:dyDescent="0.2">
      <c r="A28" s="1056" t="s">
        <v>467</v>
      </c>
      <c r="B28" s="1045" t="s">
        <v>801</v>
      </c>
      <c r="C28" s="1039"/>
      <c r="D28" s="725"/>
      <c r="E28" s="725"/>
      <c r="F28" s="725"/>
      <c r="G28" s="725"/>
      <c r="H28" s="725"/>
      <c r="I28" s="725"/>
      <c r="J28" s="725"/>
      <c r="K28" s="725">
        <v>2</v>
      </c>
      <c r="L28" s="726">
        <f t="shared" si="7"/>
        <v>2</v>
      </c>
      <c r="M28" s="725"/>
      <c r="N28" s="725"/>
      <c r="O28" s="725"/>
      <c r="P28" s="726">
        <f t="shared" si="8"/>
        <v>2</v>
      </c>
      <c r="Q28" s="726">
        <f t="shared" si="9"/>
        <v>2</v>
      </c>
      <c r="R28" s="726"/>
      <c r="S28" s="726"/>
      <c r="T28" s="726"/>
      <c r="U28" s="726">
        <f t="shared" si="5"/>
        <v>2</v>
      </c>
      <c r="V28" s="726"/>
      <c r="W28" s="1040">
        <f t="shared" si="6"/>
        <v>2</v>
      </c>
    </row>
    <row r="29" spans="1:23" s="24" customFormat="1" ht="14.45" customHeight="1" x14ac:dyDescent="0.25">
      <c r="A29" s="1054" t="s">
        <v>468</v>
      </c>
      <c r="B29" s="1044" t="s">
        <v>604</v>
      </c>
      <c r="C29" s="723"/>
      <c r="D29" s="724"/>
      <c r="E29" s="724"/>
      <c r="F29" s="724"/>
      <c r="G29" s="724"/>
      <c r="H29" s="724"/>
      <c r="I29" s="724"/>
      <c r="J29" s="724"/>
      <c r="K29" s="724">
        <v>2</v>
      </c>
      <c r="L29" s="708">
        <f t="shared" si="7"/>
        <v>2</v>
      </c>
      <c r="M29" s="724"/>
      <c r="N29" s="724"/>
      <c r="O29" s="724"/>
      <c r="P29" s="708">
        <f t="shared" si="8"/>
        <v>2</v>
      </c>
      <c r="Q29" s="708">
        <f t="shared" si="9"/>
        <v>2</v>
      </c>
      <c r="R29" s="708"/>
      <c r="S29" s="708"/>
      <c r="T29" s="708"/>
      <c r="U29" s="708">
        <f t="shared" si="5"/>
        <v>2</v>
      </c>
      <c r="V29" s="708"/>
      <c r="W29" s="1022">
        <f t="shared" si="6"/>
        <v>2</v>
      </c>
    </row>
    <row r="30" spans="1:23" s="24" customFormat="1" ht="14.45" customHeight="1" x14ac:dyDescent="0.25">
      <c r="A30" s="1054" t="s">
        <v>469</v>
      </c>
      <c r="B30" s="1044" t="s">
        <v>590</v>
      </c>
      <c r="C30" s="723"/>
      <c r="D30" s="724"/>
      <c r="E30" s="724"/>
      <c r="F30" s="724"/>
      <c r="G30" s="724"/>
      <c r="H30" s="724"/>
      <c r="I30" s="724"/>
      <c r="J30" s="724"/>
      <c r="K30" s="724">
        <v>2</v>
      </c>
      <c r="L30" s="708">
        <f t="shared" si="7"/>
        <v>2</v>
      </c>
      <c r="M30" s="724"/>
      <c r="N30" s="724"/>
      <c r="O30" s="724"/>
      <c r="P30" s="708">
        <f t="shared" si="8"/>
        <v>2</v>
      </c>
      <c r="Q30" s="708">
        <f t="shared" si="9"/>
        <v>2</v>
      </c>
      <c r="R30" s="708"/>
      <c r="S30" s="708"/>
      <c r="T30" s="708"/>
      <c r="U30" s="708">
        <f t="shared" si="5"/>
        <v>2</v>
      </c>
      <c r="V30" s="708"/>
      <c r="W30" s="1022">
        <f t="shared" si="6"/>
        <v>2</v>
      </c>
    </row>
    <row r="31" spans="1:23" s="24" customFormat="1" ht="14.45" customHeight="1" x14ac:dyDescent="0.25">
      <c r="A31" s="1054" t="s">
        <v>470</v>
      </c>
      <c r="B31" s="1044" t="s">
        <v>591</v>
      </c>
      <c r="C31" s="723"/>
      <c r="D31" s="724"/>
      <c r="E31" s="724"/>
      <c r="F31" s="724"/>
      <c r="G31" s="724"/>
      <c r="H31" s="724"/>
      <c r="I31" s="724"/>
      <c r="J31" s="724"/>
      <c r="K31" s="724">
        <v>5</v>
      </c>
      <c r="L31" s="708">
        <f t="shared" si="7"/>
        <v>5</v>
      </c>
      <c r="M31" s="724"/>
      <c r="N31" s="724"/>
      <c r="O31" s="724"/>
      <c r="P31" s="708">
        <f t="shared" si="8"/>
        <v>5</v>
      </c>
      <c r="Q31" s="708">
        <f t="shared" si="9"/>
        <v>5</v>
      </c>
      <c r="R31" s="708"/>
      <c r="S31" s="708"/>
      <c r="T31" s="708"/>
      <c r="U31" s="708">
        <f t="shared" si="5"/>
        <v>5</v>
      </c>
      <c r="V31" s="708"/>
      <c r="W31" s="1022">
        <f t="shared" si="6"/>
        <v>5</v>
      </c>
    </row>
    <row r="32" spans="1:23" s="24" customFormat="1" ht="29.25" customHeight="1" x14ac:dyDescent="0.25">
      <c r="A32" s="1054" t="s">
        <v>471</v>
      </c>
      <c r="B32" s="1044" t="s">
        <v>1189</v>
      </c>
      <c r="C32" s="723"/>
      <c r="D32" s="724"/>
      <c r="E32" s="724"/>
      <c r="F32" s="724"/>
      <c r="G32" s="724"/>
      <c r="H32" s="724"/>
      <c r="I32" s="724"/>
      <c r="J32" s="724"/>
      <c r="K32" s="724">
        <v>2</v>
      </c>
      <c r="L32" s="708">
        <f t="shared" si="7"/>
        <v>2</v>
      </c>
      <c r="M32" s="724"/>
      <c r="N32" s="724"/>
      <c r="O32" s="724"/>
      <c r="P32" s="708">
        <f t="shared" si="8"/>
        <v>2</v>
      </c>
      <c r="Q32" s="708">
        <f t="shared" si="9"/>
        <v>2</v>
      </c>
      <c r="R32" s="708"/>
      <c r="S32" s="708"/>
      <c r="T32" s="708"/>
      <c r="U32" s="708">
        <f t="shared" si="5"/>
        <v>2</v>
      </c>
      <c r="V32" s="708"/>
      <c r="W32" s="1022">
        <f t="shared" si="6"/>
        <v>2</v>
      </c>
    </row>
    <row r="33" spans="1:23" s="1041" customFormat="1" ht="42.75" customHeight="1" x14ac:dyDescent="0.2">
      <c r="A33" s="1056" t="s">
        <v>472</v>
      </c>
      <c r="B33" s="1045" t="s">
        <v>803</v>
      </c>
      <c r="C33" s="1039"/>
      <c r="D33" s="725"/>
      <c r="E33" s="725"/>
      <c r="F33" s="725"/>
      <c r="G33" s="725"/>
      <c r="H33" s="725"/>
      <c r="I33" s="725"/>
      <c r="J33" s="725"/>
      <c r="K33" s="725">
        <v>5</v>
      </c>
      <c r="L33" s="726">
        <f t="shared" si="7"/>
        <v>5</v>
      </c>
      <c r="M33" s="725"/>
      <c r="N33" s="725"/>
      <c r="O33" s="725"/>
      <c r="P33" s="726">
        <f t="shared" si="8"/>
        <v>5</v>
      </c>
      <c r="Q33" s="726">
        <f t="shared" si="9"/>
        <v>5</v>
      </c>
      <c r="R33" s="726"/>
      <c r="S33" s="726"/>
      <c r="T33" s="726"/>
      <c r="U33" s="726">
        <f t="shared" si="5"/>
        <v>5</v>
      </c>
      <c r="V33" s="726"/>
      <c r="W33" s="1040">
        <f t="shared" si="6"/>
        <v>5</v>
      </c>
    </row>
    <row r="34" spans="1:23" s="24" customFormat="1" ht="14.25" customHeight="1" x14ac:dyDescent="0.25">
      <c r="A34" s="1054" t="s">
        <v>473</v>
      </c>
      <c r="B34" s="1044" t="s">
        <v>802</v>
      </c>
      <c r="C34" s="723"/>
      <c r="D34" s="724"/>
      <c r="E34" s="724"/>
      <c r="F34" s="724"/>
      <c r="G34" s="724"/>
      <c r="H34" s="724"/>
      <c r="I34" s="724"/>
      <c r="J34" s="724"/>
      <c r="K34" s="724">
        <v>2</v>
      </c>
      <c r="L34" s="708">
        <f t="shared" si="7"/>
        <v>2</v>
      </c>
      <c r="M34" s="724"/>
      <c r="N34" s="724"/>
      <c r="O34" s="724"/>
      <c r="P34" s="708">
        <f t="shared" si="8"/>
        <v>2</v>
      </c>
      <c r="Q34" s="708">
        <f t="shared" si="9"/>
        <v>2</v>
      </c>
      <c r="R34" s="708"/>
      <c r="S34" s="708"/>
      <c r="T34" s="708"/>
      <c r="U34" s="708">
        <f t="shared" si="5"/>
        <v>2</v>
      </c>
      <c r="V34" s="708"/>
      <c r="W34" s="1022">
        <f t="shared" si="6"/>
        <v>2</v>
      </c>
    </row>
    <row r="35" spans="1:23" s="24" customFormat="1" ht="14.25" customHeight="1" x14ac:dyDescent="0.25">
      <c r="A35" s="1053" t="s">
        <v>474</v>
      </c>
      <c r="B35" s="1043" t="s">
        <v>592</v>
      </c>
      <c r="C35" s="707"/>
      <c r="D35" s="727"/>
      <c r="E35" s="727"/>
      <c r="F35" s="727"/>
      <c r="G35" s="727"/>
      <c r="H35" s="708"/>
      <c r="I35" s="708"/>
      <c r="J35" s="708"/>
      <c r="K35" s="708">
        <f>SUM(K25:K34)</f>
        <v>58</v>
      </c>
      <c r="L35" s="708">
        <f t="shared" si="7"/>
        <v>58</v>
      </c>
      <c r="M35" s="708"/>
      <c r="N35" s="708"/>
      <c r="O35" s="708"/>
      <c r="P35" s="708">
        <f>SUM(P25:P34)</f>
        <v>58</v>
      </c>
      <c r="Q35" s="708">
        <f t="shared" si="9"/>
        <v>58</v>
      </c>
      <c r="R35" s="708"/>
      <c r="S35" s="708"/>
      <c r="T35" s="708"/>
      <c r="U35" s="728">
        <f t="shared" si="5"/>
        <v>58</v>
      </c>
      <c r="V35" s="728"/>
      <c r="W35" s="1023">
        <f t="shared" si="6"/>
        <v>58</v>
      </c>
    </row>
    <row r="36" spans="1:23" s="24" customFormat="1" ht="14.45" customHeight="1" x14ac:dyDescent="0.25">
      <c r="A36" s="1052"/>
      <c r="B36" s="676"/>
      <c r="C36" s="648"/>
      <c r="D36" s="646"/>
      <c r="E36" s="646"/>
      <c r="F36" s="646"/>
      <c r="G36" s="646"/>
      <c r="H36" s="662"/>
      <c r="I36" s="662"/>
      <c r="J36" s="662"/>
      <c r="K36" s="647"/>
      <c r="L36" s="647"/>
      <c r="M36" s="647"/>
      <c r="N36" s="647"/>
      <c r="O36" s="647"/>
      <c r="P36" s="647"/>
      <c r="Q36" s="647"/>
      <c r="R36" s="647"/>
      <c r="S36" s="647"/>
      <c r="T36" s="647"/>
      <c r="U36" s="677"/>
      <c r="V36" s="677"/>
      <c r="W36" s="787"/>
    </row>
    <row r="37" spans="1:23" s="24" customFormat="1" ht="14.45" customHeight="1" x14ac:dyDescent="0.25">
      <c r="A37" s="1069" t="s">
        <v>475</v>
      </c>
      <c r="B37" s="25" t="s">
        <v>607</v>
      </c>
      <c r="C37" s="648"/>
      <c r="D37" s="646"/>
      <c r="E37" s="646"/>
      <c r="F37" s="646"/>
      <c r="G37" s="646"/>
      <c r="H37" s="662"/>
      <c r="I37" s="662"/>
      <c r="J37" s="662"/>
      <c r="K37" s="647"/>
      <c r="L37" s="647"/>
      <c r="M37" s="647"/>
      <c r="N37" s="647"/>
      <c r="O37" s="647"/>
      <c r="P37" s="647"/>
      <c r="Q37" s="647"/>
      <c r="R37" s="647"/>
      <c r="S37" s="647"/>
      <c r="T37" s="647"/>
      <c r="U37" s="677"/>
      <c r="V37" s="677"/>
      <c r="W37" s="788"/>
    </row>
    <row r="38" spans="1:23" s="24" customFormat="1" ht="14.45" customHeight="1" x14ac:dyDescent="0.25">
      <c r="A38" s="1069" t="s">
        <v>476</v>
      </c>
      <c r="B38" s="1046" t="s">
        <v>939</v>
      </c>
      <c r="C38" s="744">
        <v>1</v>
      </c>
      <c r="D38" s="741">
        <f>C38</f>
        <v>1</v>
      </c>
      <c r="E38" s="681"/>
      <c r="F38" s="681"/>
      <c r="G38" s="681"/>
      <c r="H38" s="682"/>
      <c r="I38" s="682"/>
      <c r="J38" s="682"/>
      <c r="K38" s="742"/>
      <c r="L38" s="742"/>
      <c r="M38" s="683"/>
      <c r="N38" s="683"/>
      <c r="O38" s="683"/>
      <c r="P38" s="742">
        <f>D38</f>
        <v>1</v>
      </c>
      <c r="Q38" s="742">
        <f>P38</f>
        <v>1</v>
      </c>
      <c r="R38" s="742"/>
      <c r="S38" s="742"/>
      <c r="T38" s="742"/>
      <c r="U38" s="1029">
        <f>P38+R38</f>
        <v>1</v>
      </c>
      <c r="V38" s="1029">
        <f>S38</f>
        <v>0</v>
      </c>
      <c r="W38" s="1026">
        <f>U38+V38</f>
        <v>1</v>
      </c>
    </row>
    <row r="39" spans="1:23" s="24" customFormat="1" ht="27" customHeight="1" x14ac:dyDescent="0.25">
      <c r="A39" s="1054" t="s">
        <v>477</v>
      </c>
      <c r="B39" s="789" t="s">
        <v>940</v>
      </c>
      <c r="C39" s="1024"/>
      <c r="D39" s="741"/>
      <c r="E39" s="951"/>
      <c r="F39" s="951"/>
      <c r="G39" s="951"/>
      <c r="H39" s="952"/>
      <c r="I39" s="952"/>
      <c r="J39" s="952"/>
      <c r="K39" s="1025"/>
      <c r="L39" s="742"/>
      <c r="M39" s="953"/>
      <c r="N39" s="953"/>
      <c r="O39" s="953"/>
      <c r="P39" s="742"/>
      <c r="Q39" s="742"/>
      <c r="R39" s="742"/>
      <c r="S39" s="742"/>
      <c r="T39" s="742"/>
      <c r="U39" s="1029"/>
      <c r="V39" s="1029"/>
      <c r="W39" s="1026"/>
    </row>
    <row r="40" spans="1:23" s="24" customFormat="1" ht="14.45" customHeight="1" x14ac:dyDescent="0.25">
      <c r="A40" s="1054" t="s">
        <v>478</v>
      </c>
      <c r="B40" s="790" t="s">
        <v>941</v>
      </c>
      <c r="C40" s="744">
        <v>1</v>
      </c>
      <c r="D40" s="741">
        <f t="shared" ref="D40:D51" si="10">C40</f>
        <v>1</v>
      </c>
      <c r="E40" s="681"/>
      <c r="F40" s="681"/>
      <c r="G40" s="681"/>
      <c r="H40" s="682"/>
      <c r="I40" s="682"/>
      <c r="J40" s="682"/>
      <c r="K40" s="742"/>
      <c r="L40" s="742"/>
      <c r="M40" s="683"/>
      <c r="N40" s="683"/>
      <c r="O40" s="683"/>
      <c r="P40" s="742">
        <f t="shared" ref="P40:P51" si="11">D40</f>
        <v>1</v>
      </c>
      <c r="Q40" s="742">
        <f t="shared" ref="Q40:Q51" si="12">P40</f>
        <v>1</v>
      </c>
      <c r="R40" s="742"/>
      <c r="S40" s="742"/>
      <c r="T40" s="742"/>
      <c r="U40" s="1029">
        <f t="shared" ref="U40:U51" si="13">P40+R40</f>
        <v>1</v>
      </c>
      <c r="V40" s="1029"/>
      <c r="W40" s="1026">
        <f t="shared" ref="W40:W51" si="14">U40+V40</f>
        <v>1</v>
      </c>
    </row>
    <row r="41" spans="1:23" s="24" customFormat="1" ht="14.45" customHeight="1" x14ac:dyDescent="0.25">
      <c r="A41" s="1054" t="s">
        <v>487</v>
      </c>
      <c r="B41" s="790" t="s">
        <v>942</v>
      </c>
      <c r="C41" s="744">
        <v>1</v>
      </c>
      <c r="D41" s="741">
        <f t="shared" si="10"/>
        <v>1</v>
      </c>
      <c r="E41" s="681"/>
      <c r="F41" s="681"/>
      <c r="G41" s="681"/>
      <c r="H41" s="682"/>
      <c r="I41" s="682"/>
      <c r="J41" s="682"/>
      <c r="K41" s="742"/>
      <c r="L41" s="742"/>
      <c r="M41" s="683"/>
      <c r="N41" s="683"/>
      <c r="O41" s="683"/>
      <c r="P41" s="742">
        <f t="shared" si="11"/>
        <v>1</v>
      </c>
      <c r="Q41" s="742">
        <f t="shared" si="12"/>
        <v>1</v>
      </c>
      <c r="R41" s="742"/>
      <c r="S41" s="742"/>
      <c r="T41" s="742"/>
      <c r="U41" s="1029">
        <f t="shared" si="13"/>
        <v>1</v>
      </c>
      <c r="V41" s="1029"/>
      <c r="W41" s="1026">
        <f t="shared" si="14"/>
        <v>1</v>
      </c>
    </row>
    <row r="42" spans="1:23" s="24" customFormat="1" ht="14.45" customHeight="1" x14ac:dyDescent="0.25">
      <c r="A42" s="1054" t="s">
        <v>488</v>
      </c>
      <c r="B42" s="790" t="s">
        <v>943</v>
      </c>
      <c r="C42" s="744">
        <v>1</v>
      </c>
      <c r="D42" s="741">
        <f t="shared" si="10"/>
        <v>1</v>
      </c>
      <c r="E42" s="681"/>
      <c r="F42" s="681"/>
      <c r="G42" s="681"/>
      <c r="H42" s="682"/>
      <c r="I42" s="682"/>
      <c r="J42" s="682"/>
      <c r="K42" s="742"/>
      <c r="L42" s="742"/>
      <c r="M42" s="683"/>
      <c r="N42" s="683"/>
      <c r="O42" s="683"/>
      <c r="P42" s="742">
        <f t="shared" si="11"/>
        <v>1</v>
      </c>
      <c r="Q42" s="742">
        <f t="shared" si="12"/>
        <v>1</v>
      </c>
      <c r="R42" s="742"/>
      <c r="S42" s="742"/>
      <c r="T42" s="742"/>
      <c r="U42" s="1029">
        <f t="shared" si="13"/>
        <v>1</v>
      </c>
      <c r="V42" s="1029"/>
      <c r="W42" s="1026">
        <f t="shared" si="14"/>
        <v>1</v>
      </c>
    </row>
    <row r="43" spans="1:23" s="24" customFormat="1" ht="14.45" customHeight="1" x14ac:dyDescent="0.25">
      <c r="A43" s="1054" t="s">
        <v>489</v>
      </c>
      <c r="B43" s="790" t="s">
        <v>944</v>
      </c>
      <c r="C43" s="744">
        <v>0</v>
      </c>
      <c r="D43" s="741">
        <f t="shared" si="10"/>
        <v>0</v>
      </c>
      <c r="E43" s="681"/>
      <c r="F43" s="681"/>
      <c r="G43" s="681"/>
      <c r="H43" s="682"/>
      <c r="I43" s="682"/>
      <c r="J43" s="682"/>
      <c r="K43" s="742"/>
      <c r="L43" s="742"/>
      <c r="M43" s="1028">
        <v>0.25</v>
      </c>
      <c r="N43" s="1028">
        <v>-0.25</v>
      </c>
      <c r="O43" s="1027">
        <f>M43+N43</f>
        <v>0</v>
      </c>
      <c r="P43" s="742">
        <f t="shared" si="11"/>
        <v>0</v>
      </c>
      <c r="Q43" s="742">
        <f t="shared" si="12"/>
        <v>0</v>
      </c>
      <c r="R43" s="742">
        <f t="shared" ref="R43" si="15">M43</f>
        <v>0.25</v>
      </c>
      <c r="S43" s="742">
        <f t="shared" ref="S43:S51" si="16">N43</f>
        <v>-0.25</v>
      </c>
      <c r="T43" s="742">
        <f t="shared" ref="T43:T51" si="17">R43+S43</f>
        <v>0</v>
      </c>
      <c r="U43" s="1030">
        <f t="shared" si="13"/>
        <v>0.25</v>
      </c>
      <c r="V43" s="1030">
        <f t="shared" ref="V43:V51" si="18">S43</f>
        <v>-0.25</v>
      </c>
      <c r="W43" s="1026">
        <f t="shared" si="14"/>
        <v>0</v>
      </c>
    </row>
    <row r="44" spans="1:23" s="24" customFormat="1" ht="14.45" customHeight="1" x14ac:dyDescent="0.25">
      <c r="A44" s="1054" t="s">
        <v>490</v>
      </c>
      <c r="B44" s="791" t="s">
        <v>945</v>
      </c>
      <c r="C44" s="744"/>
      <c r="D44" s="741"/>
      <c r="E44" s="681"/>
      <c r="F44" s="681"/>
      <c r="G44" s="681"/>
      <c r="H44" s="682"/>
      <c r="I44" s="682"/>
      <c r="J44" s="682"/>
      <c r="K44" s="742"/>
      <c r="L44" s="742"/>
      <c r="M44" s="683"/>
      <c r="N44" s="683"/>
      <c r="O44" s="683"/>
      <c r="P44" s="742"/>
      <c r="Q44" s="742"/>
      <c r="R44" s="742"/>
      <c r="S44" s="742"/>
      <c r="T44" s="742"/>
      <c r="U44" s="1029"/>
      <c r="V44" s="1029"/>
      <c r="W44" s="1026"/>
    </row>
    <row r="45" spans="1:23" s="24" customFormat="1" ht="14.45" customHeight="1" x14ac:dyDescent="0.25">
      <c r="A45" s="1054" t="s">
        <v>491</v>
      </c>
      <c r="B45" s="790" t="s">
        <v>946</v>
      </c>
      <c r="C45" s="744">
        <v>1</v>
      </c>
      <c r="D45" s="741">
        <f t="shared" si="10"/>
        <v>1</v>
      </c>
      <c r="E45" s="681"/>
      <c r="F45" s="681"/>
      <c r="G45" s="681"/>
      <c r="H45" s="682"/>
      <c r="I45" s="682"/>
      <c r="J45" s="682"/>
      <c r="K45" s="742"/>
      <c r="L45" s="742"/>
      <c r="M45" s="683"/>
      <c r="N45" s="683"/>
      <c r="O45" s="683"/>
      <c r="P45" s="742">
        <f t="shared" si="11"/>
        <v>1</v>
      </c>
      <c r="Q45" s="742">
        <f t="shared" si="12"/>
        <v>1</v>
      </c>
      <c r="R45" s="742"/>
      <c r="S45" s="742"/>
      <c r="T45" s="742"/>
      <c r="U45" s="1029">
        <f t="shared" si="13"/>
        <v>1</v>
      </c>
      <c r="V45" s="1029"/>
      <c r="W45" s="1026">
        <f t="shared" si="14"/>
        <v>1</v>
      </c>
    </row>
    <row r="46" spans="1:23" s="24" customFormat="1" ht="14.45" customHeight="1" x14ac:dyDescent="0.25">
      <c r="A46" s="1054" t="s">
        <v>492</v>
      </c>
      <c r="B46" s="790" t="s">
        <v>1190</v>
      </c>
      <c r="C46" s="744">
        <v>1</v>
      </c>
      <c r="D46" s="741">
        <f t="shared" si="10"/>
        <v>1</v>
      </c>
      <c r="E46" s="681"/>
      <c r="F46" s="681"/>
      <c r="G46" s="681"/>
      <c r="H46" s="682"/>
      <c r="I46" s="682"/>
      <c r="J46" s="682"/>
      <c r="K46" s="742"/>
      <c r="L46" s="742"/>
      <c r="M46" s="683"/>
      <c r="N46" s="683"/>
      <c r="O46" s="683"/>
      <c r="P46" s="742">
        <f t="shared" si="11"/>
        <v>1</v>
      </c>
      <c r="Q46" s="742">
        <f t="shared" si="12"/>
        <v>1</v>
      </c>
      <c r="R46" s="742"/>
      <c r="S46" s="742"/>
      <c r="T46" s="742"/>
      <c r="U46" s="1029">
        <f t="shared" si="13"/>
        <v>1</v>
      </c>
      <c r="V46" s="1029"/>
      <c r="W46" s="1026">
        <f t="shared" si="14"/>
        <v>1</v>
      </c>
    </row>
    <row r="47" spans="1:23" s="24" customFormat="1" ht="14.45" customHeight="1" x14ac:dyDescent="0.25">
      <c r="A47" s="1054" t="s">
        <v>493</v>
      </c>
      <c r="B47" s="791" t="s">
        <v>947</v>
      </c>
      <c r="C47" s="744"/>
      <c r="D47" s="741"/>
      <c r="E47" s="681"/>
      <c r="F47" s="681"/>
      <c r="G47" s="681"/>
      <c r="H47" s="682"/>
      <c r="I47" s="682"/>
      <c r="J47" s="682"/>
      <c r="K47" s="742"/>
      <c r="L47" s="742"/>
      <c r="M47" s="683"/>
      <c r="N47" s="683"/>
      <c r="O47" s="683"/>
      <c r="P47" s="742"/>
      <c r="Q47" s="742"/>
      <c r="R47" s="742"/>
      <c r="S47" s="742"/>
      <c r="T47" s="742"/>
      <c r="U47" s="1029"/>
      <c r="V47" s="1029"/>
      <c r="W47" s="1026"/>
    </row>
    <row r="48" spans="1:23" s="24" customFormat="1" ht="14.45" customHeight="1" x14ac:dyDescent="0.25">
      <c r="A48" s="1054" t="s">
        <v>494</v>
      </c>
      <c r="B48" s="790" t="s">
        <v>948</v>
      </c>
      <c r="C48" s="744">
        <v>1</v>
      </c>
      <c r="D48" s="741">
        <f t="shared" si="10"/>
        <v>1</v>
      </c>
      <c r="E48" s="681"/>
      <c r="F48" s="681"/>
      <c r="G48" s="681"/>
      <c r="H48" s="682"/>
      <c r="I48" s="682"/>
      <c r="J48" s="682"/>
      <c r="K48" s="742"/>
      <c r="L48" s="742"/>
      <c r="M48" s="683"/>
      <c r="N48" s="683"/>
      <c r="O48" s="683"/>
      <c r="P48" s="742">
        <f t="shared" si="11"/>
        <v>1</v>
      </c>
      <c r="Q48" s="742">
        <f t="shared" si="12"/>
        <v>1</v>
      </c>
      <c r="R48" s="742"/>
      <c r="S48" s="742"/>
      <c r="T48" s="742"/>
      <c r="U48" s="1029">
        <f t="shared" si="13"/>
        <v>1</v>
      </c>
      <c r="V48" s="1029"/>
      <c r="W48" s="1026">
        <f t="shared" si="14"/>
        <v>1</v>
      </c>
    </row>
    <row r="49" spans="1:240" s="24" customFormat="1" ht="14.45" customHeight="1" x14ac:dyDescent="0.25">
      <c r="A49" s="1054" t="s">
        <v>495</v>
      </c>
      <c r="B49" s="791" t="s">
        <v>949</v>
      </c>
      <c r="C49" s="744"/>
      <c r="D49" s="741"/>
      <c r="E49" s="681"/>
      <c r="F49" s="681"/>
      <c r="G49" s="681"/>
      <c r="H49" s="682"/>
      <c r="I49" s="682"/>
      <c r="J49" s="682"/>
      <c r="K49" s="742"/>
      <c r="L49" s="742"/>
      <c r="M49" s="683"/>
      <c r="N49" s="683"/>
      <c r="O49" s="683"/>
      <c r="P49" s="742"/>
      <c r="Q49" s="742"/>
      <c r="R49" s="742"/>
      <c r="S49" s="742"/>
      <c r="T49" s="742"/>
      <c r="U49" s="1029"/>
      <c r="V49" s="1029"/>
      <c r="W49" s="1026"/>
    </row>
    <row r="50" spans="1:240" s="24" customFormat="1" ht="14.45" customHeight="1" x14ac:dyDescent="0.25">
      <c r="A50" s="1054" t="s">
        <v>544</v>
      </c>
      <c r="B50" s="790" t="s">
        <v>950</v>
      </c>
      <c r="C50" s="744">
        <v>1</v>
      </c>
      <c r="D50" s="741">
        <f t="shared" si="10"/>
        <v>1</v>
      </c>
      <c r="E50" s="681"/>
      <c r="F50" s="681"/>
      <c r="G50" s="681"/>
      <c r="H50" s="682"/>
      <c r="I50" s="682"/>
      <c r="J50" s="682"/>
      <c r="K50" s="742"/>
      <c r="L50" s="742"/>
      <c r="M50" s="683"/>
      <c r="N50" s="683"/>
      <c r="O50" s="683"/>
      <c r="P50" s="742">
        <f t="shared" si="11"/>
        <v>1</v>
      </c>
      <c r="Q50" s="742">
        <f t="shared" si="12"/>
        <v>1</v>
      </c>
      <c r="R50" s="742"/>
      <c r="S50" s="742"/>
      <c r="T50" s="742"/>
      <c r="U50" s="1029">
        <f t="shared" si="13"/>
        <v>1</v>
      </c>
      <c r="V50" s="1029"/>
      <c r="W50" s="1026">
        <f t="shared" si="14"/>
        <v>1</v>
      </c>
    </row>
    <row r="51" spans="1:240" s="25" customFormat="1" ht="14.45" customHeight="1" x14ac:dyDescent="0.25">
      <c r="A51" s="1053" t="s">
        <v>545</v>
      </c>
      <c r="B51" s="792" t="s">
        <v>1191</v>
      </c>
      <c r="C51" s="1057">
        <f>SUM(C38:C50)</f>
        <v>8</v>
      </c>
      <c r="D51" s="1058">
        <f t="shared" si="10"/>
        <v>8</v>
      </c>
      <c r="E51" s="1059"/>
      <c r="F51" s="1059"/>
      <c r="G51" s="1059"/>
      <c r="H51" s="1060"/>
      <c r="I51" s="1060"/>
      <c r="J51" s="1060"/>
      <c r="K51" s="1061"/>
      <c r="L51" s="1061"/>
      <c r="M51" s="1062">
        <f>SUM(M38:M50)</f>
        <v>0.25</v>
      </c>
      <c r="N51" s="1061">
        <f>SUM(N38:N50)</f>
        <v>-0.25</v>
      </c>
      <c r="O51" s="1061">
        <f>SUM(O38:O50)</f>
        <v>0</v>
      </c>
      <c r="P51" s="1061">
        <f t="shared" si="11"/>
        <v>8</v>
      </c>
      <c r="Q51" s="1061">
        <f t="shared" si="12"/>
        <v>8</v>
      </c>
      <c r="R51" s="1061">
        <f>SUM(R38:R50)</f>
        <v>0.25</v>
      </c>
      <c r="S51" s="1061">
        <f t="shared" si="16"/>
        <v>-0.25</v>
      </c>
      <c r="T51" s="1061">
        <f t="shared" si="17"/>
        <v>0</v>
      </c>
      <c r="U51" s="1063">
        <f t="shared" si="13"/>
        <v>8.25</v>
      </c>
      <c r="V51" s="1063">
        <f t="shared" si="18"/>
        <v>-0.25</v>
      </c>
      <c r="W51" s="1062">
        <f t="shared" si="14"/>
        <v>8</v>
      </c>
    </row>
    <row r="52" spans="1:240" s="24" customFormat="1" ht="14.45" customHeight="1" x14ac:dyDescent="0.25">
      <c r="A52" s="1054"/>
      <c r="B52" s="1064"/>
      <c r="C52" s="689"/>
      <c r="D52" s="690"/>
      <c r="E52" s="690"/>
      <c r="F52" s="690"/>
      <c r="G52" s="690"/>
      <c r="H52" s="691"/>
      <c r="I52" s="691"/>
      <c r="J52" s="691"/>
      <c r="K52" s="692"/>
      <c r="L52" s="692"/>
      <c r="M52" s="692"/>
      <c r="N52" s="692"/>
      <c r="O52" s="692"/>
      <c r="P52" s="692"/>
      <c r="Q52" s="692"/>
      <c r="R52" s="692"/>
      <c r="S52" s="692"/>
      <c r="T52" s="692"/>
      <c r="U52" s="692"/>
      <c r="V52" s="692"/>
      <c r="W52" s="954"/>
    </row>
    <row r="53" spans="1:240" s="24" customFormat="1" ht="14.45" customHeight="1" x14ac:dyDescent="0.25">
      <c r="A53" s="1052"/>
      <c r="B53" s="676"/>
      <c r="C53" s="648"/>
      <c r="D53" s="646"/>
      <c r="E53" s="646"/>
      <c r="F53" s="646"/>
      <c r="G53" s="646"/>
      <c r="H53" s="662"/>
      <c r="I53" s="662"/>
      <c r="J53" s="662"/>
      <c r="K53" s="647"/>
      <c r="L53" s="647"/>
      <c r="M53" s="647"/>
      <c r="N53" s="647"/>
      <c r="O53" s="647"/>
      <c r="P53" s="647"/>
      <c r="Q53" s="647"/>
      <c r="R53" s="647"/>
      <c r="S53" s="647"/>
      <c r="T53" s="647"/>
      <c r="U53" s="677"/>
      <c r="V53" s="677"/>
      <c r="W53" s="787"/>
    </row>
    <row r="54" spans="1:240" s="24" customFormat="1" ht="14.45" customHeight="1" x14ac:dyDescent="0.25">
      <c r="A54" s="1052"/>
      <c r="B54" s="676"/>
      <c r="C54" s="648"/>
      <c r="D54" s="646"/>
      <c r="E54" s="646"/>
      <c r="F54" s="646"/>
      <c r="G54" s="646"/>
      <c r="H54" s="662"/>
      <c r="I54" s="662"/>
      <c r="J54" s="662"/>
      <c r="K54" s="647"/>
      <c r="L54" s="647"/>
      <c r="M54" s="647"/>
      <c r="N54" s="647"/>
      <c r="O54" s="647"/>
      <c r="P54" s="647"/>
      <c r="Q54" s="647"/>
      <c r="R54" s="647"/>
      <c r="S54" s="647"/>
      <c r="T54" s="647"/>
      <c r="U54" s="677"/>
      <c r="V54" s="677"/>
      <c r="W54" s="787"/>
    </row>
    <row r="55" spans="1:240" s="24" customFormat="1" ht="14.45" customHeight="1" x14ac:dyDescent="0.25">
      <c r="A55" s="1054" t="s">
        <v>546</v>
      </c>
      <c r="B55" s="733" t="s">
        <v>451</v>
      </c>
      <c r="C55" s="648"/>
      <c r="D55" s="646"/>
      <c r="E55" s="646"/>
      <c r="F55" s="646"/>
      <c r="G55" s="646"/>
      <c r="H55" s="662"/>
      <c r="I55" s="662"/>
      <c r="J55" s="662"/>
      <c r="K55" s="647"/>
      <c r="L55" s="647"/>
      <c r="M55" s="647"/>
      <c r="N55" s="647"/>
      <c r="O55" s="647"/>
      <c r="P55" s="647"/>
      <c r="Q55" s="647"/>
      <c r="R55" s="647"/>
      <c r="S55" s="647"/>
      <c r="T55" s="647"/>
      <c r="U55" s="677"/>
      <c r="V55" s="677"/>
      <c r="W55" s="787"/>
    </row>
    <row r="56" spans="1:240" s="24" customFormat="1" ht="14.45" customHeight="1" x14ac:dyDescent="0.25">
      <c r="A56" s="1054" t="s">
        <v>547</v>
      </c>
      <c r="B56" s="1047" t="s">
        <v>452</v>
      </c>
      <c r="C56" s="739"/>
      <c r="D56" s="740"/>
      <c r="E56" s="740"/>
      <c r="F56" s="740"/>
      <c r="G56" s="740"/>
      <c r="H56" s="741"/>
      <c r="I56" s="741"/>
      <c r="J56" s="741"/>
      <c r="K56" s="741">
        <v>12</v>
      </c>
      <c r="L56" s="741">
        <f>K56</f>
        <v>12</v>
      </c>
      <c r="M56" s="742"/>
      <c r="N56" s="742"/>
      <c r="O56" s="742"/>
      <c r="P56" s="741">
        <f>K56</f>
        <v>12</v>
      </c>
      <c r="Q56" s="742">
        <f>L56+H56+D56</f>
        <v>12</v>
      </c>
      <c r="R56" s="742"/>
      <c r="S56" s="742"/>
      <c r="T56" s="742"/>
      <c r="U56" s="741">
        <f>P56+R56/2</f>
        <v>12</v>
      </c>
      <c r="V56" s="741"/>
      <c r="W56" s="742">
        <f>Q56+T56/2</f>
        <v>12</v>
      </c>
    </row>
    <row r="57" spans="1:240" s="24" customFormat="1" ht="14.45" customHeight="1" x14ac:dyDescent="0.25">
      <c r="A57" s="1054" t="s">
        <v>103</v>
      </c>
      <c r="B57" s="1047" t="s">
        <v>910</v>
      </c>
      <c r="C57" s="739"/>
      <c r="D57" s="740"/>
      <c r="E57" s="740"/>
      <c r="F57" s="740"/>
      <c r="G57" s="740"/>
      <c r="H57" s="741"/>
      <c r="I57" s="741"/>
      <c r="J57" s="741"/>
      <c r="K57" s="741">
        <v>6</v>
      </c>
      <c r="L57" s="741">
        <f>K57</f>
        <v>6</v>
      </c>
      <c r="M57" s="742"/>
      <c r="N57" s="742"/>
      <c r="O57" s="742"/>
      <c r="P57" s="741">
        <f>K57</f>
        <v>6</v>
      </c>
      <c r="Q57" s="742">
        <f>P57</f>
        <v>6</v>
      </c>
      <c r="R57" s="742"/>
      <c r="S57" s="742"/>
      <c r="T57" s="742"/>
      <c r="U57" s="741">
        <f>P57+R57/2</f>
        <v>6</v>
      </c>
      <c r="V57" s="741"/>
      <c r="W57" s="742">
        <f>Q57+T57/2</f>
        <v>6</v>
      </c>
    </row>
    <row r="58" spans="1:240" s="24" customFormat="1" ht="14.45" customHeight="1" x14ac:dyDescent="0.25">
      <c r="A58" s="1054" t="s">
        <v>572</v>
      </c>
      <c r="B58" s="1047" t="s">
        <v>911</v>
      </c>
      <c r="C58" s="739"/>
      <c r="D58" s="740"/>
      <c r="E58" s="740"/>
      <c r="F58" s="740"/>
      <c r="G58" s="740"/>
      <c r="H58" s="741"/>
      <c r="I58" s="741"/>
      <c r="J58" s="741"/>
      <c r="K58" s="741">
        <v>2</v>
      </c>
      <c r="L58" s="741">
        <f>K58</f>
        <v>2</v>
      </c>
      <c r="M58" s="742"/>
      <c r="N58" s="742"/>
      <c r="O58" s="742"/>
      <c r="P58" s="741">
        <f>K58</f>
        <v>2</v>
      </c>
      <c r="Q58" s="742">
        <f>P58</f>
        <v>2</v>
      </c>
      <c r="R58" s="742"/>
      <c r="S58" s="742"/>
      <c r="T58" s="742"/>
      <c r="U58" s="741">
        <f>P58+R58/2</f>
        <v>2</v>
      </c>
      <c r="V58" s="741"/>
      <c r="W58" s="742">
        <f>Q58+T58/2</f>
        <v>2</v>
      </c>
    </row>
    <row r="59" spans="1:240" s="24" customFormat="1" ht="14.45" customHeight="1" x14ac:dyDescent="0.25">
      <c r="A59" s="1054" t="s">
        <v>573</v>
      </c>
      <c r="B59" s="1047" t="s">
        <v>912</v>
      </c>
      <c r="C59" s="739"/>
      <c r="D59" s="740"/>
      <c r="E59" s="740"/>
      <c r="F59" s="740"/>
      <c r="G59" s="740"/>
      <c r="H59" s="741"/>
      <c r="I59" s="741"/>
      <c r="J59" s="741"/>
      <c r="K59" s="741">
        <v>1</v>
      </c>
      <c r="L59" s="741">
        <f>K59</f>
        <v>1</v>
      </c>
      <c r="M59" s="742"/>
      <c r="N59" s="742"/>
      <c r="O59" s="742"/>
      <c r="P59" s="741">
        <f>K59</f>
        <v>1</v>
      </c>
      <c r="Q59" s="742">
        <f>P59</f>
        <v>1</v>
      </c>
      <c r="R59" s="742"/>
      <c r="S59" s="742"/>
      <c r="T59" s="742"/>
      <c r="U59" s="741">
        <f>P59+R59/2</f>
        <v>1</v>
      </c>
      <c r="V59" s="741"/>
      <c r="W59" s="742">
        <f>Q59+T59/2</f>
        <v>1</v>
      </c>
    </row>
    <row r="60" spans="1:240" s="24" customFormat="1" ht="14.45" customHeight="1" x14ac:dyDescent="0.25">
      <c r="A60" s="1053" t="s">
        <v>106</v>
      </c>
      <c r="B60" s="743" t="s">
        <v>1192</v>
      </c>
      <c r="C60" s="744"/>
      <c r="D60" s="745"/>
      <c r="E60" s="745"/>
      <c r="F60" s="745"/>
      <c r="G60" s="745"/>
      <c r="H60" s="741"/>
      <c r="I60" s="741"/>
      <c r="J60" s="741"/>
      <c r="K60" s="742">
        <f>K56+K57+K59+K58</f>
        <v>21</v>
      </c>
      <c r="L60" s="742">
        <f t="shared" ref="L60:W60" si="19">L56+L57+L59+L58</f>
        <v>21</v>
      </c>
      <c r="M60" s="742"/>
      <c r="N60" s="742"/>
      <c r="O60" s="742"/>
      <c r="P60" s="742">
        <f t="shared" si="19"/>
        <v>21</v>
      </c>
      <c r="Q60" s="742">
        <f t="shared" si="19"/>
        <v>21</v>
      </c>
      <c r="R60" s="742"/>
      <c r="S60" s="742"/>
      <c r="T60" s="742"/>
      <c r="U60" s="746">
        <f t="shared" si="19"/>
        <v>21</v>
      </c>
      <c r="V60" s="746"/>
      <c r="W60" s="746">
        <f t="shared" si="19"/>
        <v>21</v>
      </c>
    </row>
    <row r="61" spans="1:240" ht="15.75" customHeight="1" x14ac:dyDescent="0.25">
      <c r="A61" s="1054"/>
      <c r="B61" s="1048"/>
      <c r="C61" s="955"/>
      <c r="D61" s="956"/>
      <c r="E61" s="956"/>
      <c r="F61" s="956"/>
      <c r="G61" s="956"/>
      <c r="H61" s="957"/>
      <c r="I61" s="957"/>
      <c r="J61" s="957"/>
      <c r="K61" s="958"/>
      <c r="L61" s="958"/>
      <c r="M61" s="958"/>
      <c r="N61" s="958"/>
      <c r="O61" s="958"/>
      <c r="P61" s="958"/>
      <c r="Q61" s="958"/>
      <c r="R61" s="958"/>
      <c r="S61" s="958"/>
      <c r="T61" s="958"/>
      <c r="U61" s="958"/>
      <c r="V61" s="958"/>
      <c r="W61" s="788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  <c r="GQ61" s="24"/>
      <c r="GR61" s="24"/>
      <c r="GS61" s="24"/>
      <c r="GT61" s="24"/>
      <c r="GU61" s="24"/>
      <c r="GV61" s="24"/>
      <c r="GW61" s="24"/>
      <c r="GX61" s="24"/>
      <c r="GY61" s="24"/>
      <c r="GZ61" s="24"/>
      <c r="HA61" s="24"/>
      <c r="HB61" s="24"/>
      <c r="HC61" s="24"/>
      <c r="HD61" s="24"/>
      <c r="HE61" s="24"/>
      <c r="HF61" s="24"/>
      <c r="HG61" s="24"/>
      <c r="HH61" s="24"/>
      <c r="HI61" s="24"/>
      <c r="HJ61" s="24"/>
      <c r="HK61" s="24"/>
      <c r="HL61" s="24"/>
      <c r="HM61" s="24"/>
      <c r="HN61" s="24"/>
      <c r="HO61" s="24"/>
      <c r="HP61" s="24"/>
      <c r="HQ61" s="24"/>
      <c r="HR61" s="24"/>
      <c r="HS61" s="24"/>
      <c r="HT61" s="24"/>
      <c r="HU61" s="24"/>
      <c r="HV61" s="24"/>
      <c r="HW61" s="24"/>
      <c r="HX61" s="24"/>
      <c r="HY61" s="24"/>
      <c r="HZ61" s="24"/>
      <c r="IA61" s="24"/>
      <c r="IB61" s="24"/>
      <c r="IC61" s="24"/>
      <c r="ID61" s="24"/>
      <c r="IE61" s="24"/>
      <c r="IF61" s="24"/>
    </row>
    <row r="62" spans="1:240" s="24" customFormat="1" ht="14.45" customHeight="1" x14ac:dyDescent="0.25">
      <c r="A62" s="1052"/>
      <c r="B62" s="644"/>
      <c r="C62" s="645"/>
      <c r="D62" s="646"/>
      <c r="E62" s="646"/>
      <c r="F62" s="646"/>
      <c r="G62" s="646"/>
      <c r="H62" s="662"/>
      <c r="I62" s="662"/>
      <c r="J62" s="662"/>
      <c r="K62" s="662"/>
      <c r="L62" s="662"/>
      <c r="M62" s="662"/>
      <c r="N62" s="662"/>
      <c r="O62" s="662"/>
      <c r="P62" s="662"/>
      <c r="Q62" s="651"/>
      <c r="R62" s="651"/>
      <c r="S62" s="651"/>
      <c r="T62" s="651"/>
      <c r="U62" s="651"/>
      <c r="V62" s="651"/>
      <c r="W62" s="79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</row>
    <row r="63" spans="1:240" s="24" customFormat="1" ht="15.75" customHeight="1" x14ac:dyDescent="0.25">
      <c r="A63" s="1053" t="s">
        <v>107</v>
      </c>
      <c r="B63" s="1043" t="s">
        <v>593</v>
      </c>
      <c r="C63" s="707">
        <f t="shared" ref="C63:W63" si="20">C21+C35+C51+C60</f>
        <v>8</v>
      </c>
      <c r="D63" s="707">
        <f t="shared" si="20"/>
        <v>8</v>
      </c>
      <c r="E63" s="707">
        <f t="shared" si="20"/>
        <v>0</v>
      </c>
      <c r="F63" s="707">
        <f t="shared" si="20"/>
        <v>0</v>
      </c>
      <c r="G63" s="707">
        <f t="shared" si="20"/>
        <v>0</v>
      </c>
      <c r="H63" s="707">
        <f t="shared" si="20"/>
        <v>0</v>
      </c>
      <c r="I63" s="707">
        <f t="shared" si="20"/>
        <v>0</v>
      </c>
      <c r="J63" s="707">
        <f t="shared" si="20"/>
        <v>0</v>
      </c>
      <c r="K63" s="707">
        <f t="shared" si="20"/>
        <v>150</v>
      </c>
      <c r="L63" s="707">
        <f t="shared" si="20"/>
        <v>150</v>
      </c>
      <c r="M63" s="1034">
        <f t="shared" si="20"/>
        <v>0.25</v>
      </c>
      <c r="N63" s="707">
        <f t="shared" si="20"/>
        <v>-0.25</v>
      </c>
      <c r="O63" s="707">
        <f t="shared" si="20"/>
        <v>0</v>
      </c>
      <c r="P63" s="707">
        <f t="shared" si="20"/>
        <v>158</v>
      </c>
      <c r="Q63" s="707">
        <f t="shared" si="20"/>
        <v>158</v>
      </c>
      <c r="R63" s="707">
        <f t="shared" si="20"/>
        <v>0.25</v>
      </c>
      <c r="S63" s="707">
        <f t="shared" si="20"/>
        <v>-0.25</v>
      </c>
      <c r="T63" s="707">
        <f t="shared" si="20"/>
        <v>0</v>
      </c>
      <c r="U63" s="1034">
        <f t="shared" si="20"/>
        <v>158.25</v>
      </c>
      <c r="V63" s="707">
        <f t="shared" si="20"/>
        <v>-0.25</v>
      </c>
      <c r="W63" s="707">
        <f t="shared" si="20"/>
        <v>158</v>
      </c>
    </row>
    <row r="64" spans="1:240" s="24" customFormat="1" ht="14.45" customHeight="1" x14ac:dyDescent="0.25">
      <c r="A64" s="1050"/>
      <c r="B64" s="718"/>
      <c r="C64" s="719"/>
      <c r="D64" s="720"/>
      <c r="E64" s="720"/>
      <c r="F64" s="720"/>
      <c r="G64" s="720"/>
      <c r="H64" s="732"/>
      <c r="I64" s="732"/>
      <c r="J64" s="732"/>
      <c r="K64" s="732"/>
      <c r="L64" s="720"/>
      <c r="M64" s="1035"/>
      <c r="N64" s="720"/>
      <c r="O64" s="720"/>
      <c r="P64" s="720"/>
      <c r="Q64" s="754"/>
      <c r="R64" s="755"/>
      <c r="S64" s="755"/>
      <c r="T64" s="755"/>
      <c r="U64" s="1102"/>
      <c r="V64" s="1031"/>
      <c r="W64" s="1032"/>
    </row>
    <row r="65" spans="1:23" s="24" customFormat="1" ht="14.45" customHeight="1" x14ac:dyDescent="0.25">
      <c r="A65" s="1053" t="s">
        <v>108</v>
      </c>
      <c r="B65" s="1043" t="s">
        <v>518</v>
      </c>
      <c r="C65" s="1033">
        <f t="shared" ref="C65:W65" si="21">C10+C12+C63</f>
        <v>14</v>
      </c>
      <c r="D65" s="1033">
        <f t="shared" si="21"/>
        <v>14</v>
      </c>
      <c r="E65" s="1033">
        <f t="shared" si="21"/>
        <v>0</v>
      </c>
      <c r="F65" s="1033">
        <f t="shared" si="21"/>
        <v>0</v>
      </c>
      <c r="G65" s="1033">
        <f t="shared" si="21"/>
        <v>36</v>
      </c>
      <c r="H65" s="1033">
        <f t="shared" si="21"/>
        <v>36</v>
      </c>
      <c r="I65" s="1033">
        <f t="shared" si="21"/>
        <v>0</v>
      </c>
      <c r="J65" s="1033">
        <f t="shared" si="21"/>
        <v>0</v>
      </c>
      <c r="K65" s="1033">
        <f t="shared" si="21"/>
        <v>150</v>
      </c>
      <c r="L65" s="1033">
        <f t="shared" si="21"/>
        <v>150</v>
      </c>
      <c r="M65" s="1036">
        <f t="shared" si="21"/>
        <v>0.25</v>
      </c>
      <c r="N65" s="1033">
        <f t="shared" si="21"/>
        <v>-0.25</v>
      </c>
      <c r="O65" s="1033">
        <f t="shared" si="21"/>
        <v>0</v>
      </c>
      <c r="P65" s="1033">
        <f t="shared" si="21"/>
        <v>200</v>
      </c>
      <c r="Q65" s="1033">
        <f t="shared" si="21"/>
        <v>200</v>
      </c>
      <c r="R65" s="1033">
        <f t="shared" si="21"/>
        <v>0.25</v>
      </c>
      <c r="S65" s="1033">
        <f t="shared" si="21"/>
        <v>-0.25</v>
      </c>
      <c r="T65" s="1033">
        <f t="shared" si="21"/>
        <v>0</v>
      </c>
      <c r="U65" s="1036">
        <f t="shared" si="21"/>
        <v>200.25</v>
      </c>
      <c r="V65" s="1033">
        <f t="shared" si="21"/>
        <v>-0.25</v>
      </c>
      <c r="W65" s="1033">
        <f t="shared" si="21"/>
        <v>200</v>
      </c>
    </row>
    <row r="66" spans="1:23" ht="15.75" customHeight="1" x14ac:dyDescent="0.25">
      <c r="A66" s="643"/>
      <c r="B66" s="676"/>
      <c r="C66" s="648"/>
      <c r="D66" s="647"/>
      <c r="E66" s="647"/>
      <c r="F66" s="647"/>
      <c r="G66" s="647"/>
      <c r="H66" s="647"/>
      <c r="I66" s="647"/>
      <c r="J66" s="647"/>
      <c r="K66" s="647"/>
      <c r="L66" s="647"/>
      <c r="M66" s="647"/>
      <c r="N66" s="647"/>
      <c r="O66" s="647"/>
      <c r="P66" s="703"/>
      <c r="Q66" s="703"/>
      <c r="R66" s="647"/>
      <c r="S66" s="647"/>
      <c r="T66" s="647"/>
      <c r="U66" s="647"/>
      <c r="V66" s="647"/>
      <c r="W66" s="647"/>
    </row>
    <row r="67" spans="1:23" ht="13.9" customHeight="1" x14ac:dyDescent="0.25">
      <c r="A67" s="643"/>
      <c r="B67" s="704"/>
      <c r="C67" s="643"/>
      <c r="D67" s="643"/>
      <c r="E67" s="643"/>
      <c r="F67" s="643"/>
      <c r="G67" s="643"/>
      <c r="H67" s="643"/>
      <c r="I67" s="643"/>
      <c r="J67" s="643"/>
      <c r="K67" s="643"/>
      <c r="L67" s="643"/>
      <c r="M67" s="643"/>
      <c r="N67" s="643"/>
      <c r="O67" s="643"/>
      <c r="P67" s="643"/>
      <c r="Q67" s="643"/>
      <c r="R67" s="643"/>
      <c r="S67" s="643"/>
      <c r="T67" s="643"/>
      <c r="U67" s="643"/>
      <c r="V67" s="643"/>
      <c r="W67" s="643"/>
    </row>
  </sheetData>
  <mergeCells count="27"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4" customWidth="1"/>
    <col min="2" max="2" width="38.85546875" style="18" customWidth="1"/>
    <col min="3" max="3" width="6.42578125" style="14" customWidth="1"/>
    <col min="4" max="4" width="5.5703125" style="14" customWidth="1"/>
    <col min="5" max="5" width="4.7109375" style="14" customWidth="1"/>
    <col min="6" max="6" width="5.42578125" style="14" customWidth="1"/>
    <col min="7" max="7" width="4" style="14" customWidth="1"/>
    <col min="8" max="8" width="5.7109375" style="14" customWidth="1"/>
    <col min="9" max="9" width="4" style="14" customWidth="1"/>
    <col min="10" max="10" width="5.7109375" style="14" customWidth="1"/>
    <col min="11" max="11" width="7.28515625" style="14" customWidth="1"/>
    <col min="12" max="12" width="6.7109375" style="14" customWidth="1"/>
    <col min="13" max="13" width="5.140625" style="14" customWidth="1"/>
    <col min="14" max="14" width="5.7109375" style="14" customWidth="1"/>
    <col min="15" max="16" width="6.7109375" style="14" customWidth="1"/>
    <col min="17" max="17" width="6.85546875" style="14" customWidth="1"/>
    <col min="18" max="18" width="6.5703125" style="14" customWidth="1"/>
    <col min="19" max="19" width="7.140625" style="14" customWidth="1"/>
    <col min="20" max="20" width="7.5703125" style="14" customWidth="1"/>
    <col min="21" max="16384" width="9.140625" style="13"/>
  </cols>
  <sheetData>
    <row r="1" spans="1:21" ht="15.75" customHeight="1" x14ac:dyDescent="0.25">
      <c r="A1" s="1432" t="s">
        <v>824</v>
      </c>
      <c r="B1" s="1432"/>
      <c r="C1" s="1432"/>
      <c r="D1" s="1432"/>
      <c r="E1" s="1432"/>
      <c r="F1" s="1432"/>
      <c r="G1" s="1432"/>
      <c r="H1" s="1432"/>
      <c r="I1" s="1432"/>
      <c r="J1" s="1432"/>
      <c r="K1" s="1432"/>
      <c r="L1" s="1432"/>
      <c r="M1" s="1432"/>
      <c r="N1" s="1432"/>
      <c r="O1" s="1432"/>
      <c r="P1" s="1432"/>
      <c r="Q1" s="1432"/>
      <c r="R1" s="1432"/>
      <c r="S1" s="1432"/>
      <c r="T1" s="1432"/>
    </row>
    <row r="2" spans="1:21" ht="15.75" customHeight="1" x14ac:dyDescent="0.25">
      <c r="A2" s="1433" t="s">
        <v>51</v>
      </c>
      <c r="B2" s="1433"/>
      <c r="C2" s="1433"/>
      <c r="D2" s="1433"/>
      <c r="E2" s="1433"/>
      <c r="F2" s="1433"/>
      <c r="G2" s="1433"/>
      <c r="H2" s="1433"/>
      <c r="I2" s="1433"/>
      <c r="J2" s="1433"/>
      <c r="K2" s="1433"/>
      <c r="L2" s="1433"/>
      <c r="M2" s="1433"/>
      <c r="N2" s="1433"/>
      <c r="O2" s="1433"/>
      <c r="P2" s="1433"/>
      <c r="Q2" s="1433"/>
      <c r="R2" s="1433"/>
      <c r="S2" s="1433"/>
      <c r="T2" s="1433"/>
    </row>
    <row r="3" spans="1:21" ht="15.75" customHeight="1" x14ac:dyDescent="0.25">
      <c r="A3" s="1433" t="s">
        <v>789</v>
      </c>
      <c r="B3" s="1433"/>
      <c r="C3" s="1433"/>
      <c r="D3" s="1433"/>
      <c r="E3" s="1433"/>
      <c r="F3" s="1433"/>
      <c r="G3" s="1433"/>
      <c r="H3" s="1433"/>
      <c r="I3" s="1433"/>
      <c r="J3" s="1433"/>
      <c r="K3" s="1433"/>
      <c r="L3" s="1433"/>
      <c r="M3" s="1433"/>
      <c r="N3" s="1433"/>
      <c r="O3" s="1433"/>
      <c r="P3" s="1433"/>
      <c r="Q3" s="1433"/>
      <c r="R3" s="1433"/>
      <c r="S3" s="1433"/>
      <c r="T3" s="1433"/>
    </row>
    <row r="4" spans="1:21" ht="15.75" customHeight="1" x14ac:dyDescent="0.25"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 t="s">
        <v>575</v>
      </c>
    </row>
    <row r="5" spans="1:21" ht="27.75" customHeight="1" x14ac:dyDescent="0.25">
      <c r="A5" s="1420" t="s">
        <v>67</v>
      </c>
      <c r="B5" s="31" t="s">
        <v>54</v>
      </c>
      <c r="C5" s="1421" t="s">
        <v>55</v>
      </c>
      <c r="D5" s="1421"/>
      <c r="E5" s="1421" t="s">
        <v>56</v>
      </c>
      <c r="F5" s="1421"/>
      <c r="G5" s="1421" t="s">
        <v>57</v>
      </c>
      <c r="H5" s="1421"/>
      <c r="I5" s="1422" t="s">
        <v>410</v>
      </c>
      <c r="J5" s="1422"/>
      <c r="K5" s="1421" t="s">
        <v>411</v>
      </c>
      <c r="L5" s="1421"/>
      <c r="M5" s="1421" t="s">
        <v>412</v>
      </c>
      <c r="N5" s="1422"/>
      <c r="O5" s="1423" t="s">
        <v>513</v>
      </c>
      <c r="P5" s="1423"/>
      <c r="Q5" s="1421" t="s">
        <v>520</v>
      </c>
      <c r="R5" s="1421"/>
      <c r="S5" s="1421" t="s">
        <v>521</v>
      </c>
      <c r="T5" s="1421"/>
    </row>
    <row r="6" spans="1:21" s="4" customFormat="1" ht="30.75" customHeight="1" x14ac:dyDescent="0.2">
      <c r="A6" s="1420"/>
      <c r="B6" s="1409" t="s">
        <v>576</v>
      </c>
      <c r="C6" s="1425" t="s">
        <v>577</v>
      </c>
      <c r="D6" s="1425"/>
      <c r="E6" s="1425"/>
      <c r="F6" s="1425"/>
      <c r="G6" s="1425" t="s">
        <v>578</v>
      </c>
      <c r="H6" s="1425"/>
      <c r="I6" s="1425"/>
      <c r="J6" s="1425"/>
      <c r="K6" s="1426" t="s">
        <v>579</v>
      </c>
      <c r="L6" s="1426"/>
      <c r="M6" s="1426"/>
      <c r="N6" s="1426"/>
      <c r="O6" s="1426" t="s">
        <v>462</v>
      </c>
      <c r="P6" s="1426"/>
      <c r="Q6" s="1426"/>
      <c r="R6" s="1426"/>
      <c r="S6" s="1427" t="s">
        <v>580</v>
      </c>
      <c r="T6" s="1427"/>
    </row>
    <row r="7" spans="1:21" s="4" customFormat="1" ht="40.5" customHeight="1" x14ac:dyDescent="0.2">
      <c r="A7" s="1420"/>
      <c r="B7" s="1409"/>
      <c r="C7" s="1429" t="s">
        <v>581</v>
      </c>
      <c r="D7" s="1429"/>
      <c r="E7" s="1272" t="s">
        <v>582</v>
      </c>
      <c r="F7" s="1272"/>
      <c r="G7" s="1429" t="s">
        <v>583</v>
      </c>
      <c r="H7" s="1429"/>
      <c r="I7" s="1429" t="s">
        <v>582</v>
      </c>
      <c r="J7" s="1429"/>
      <c r="K7" s="1430" t="s">
        <v>583</v>
      </c>
      <c r="L7" s="1430"/>
      <c r="M7" s="1429" t="s">
        <v>582</v>
      </c>
      <c r="N7" s="1431"/>
      <c r="O7" s="1430" t="s">
        <v>583</v>
      </c>
      <c r="P7" s="1430"/>
      <c r="Q7" s="1430" t="s">
        <v>584</v>
      </c>
      <c r="R7" s="1430"/>
      <c r="S7" s="1427"/>
      <c r="T7" s="1427"/>
    </row>
    <row r="8" spans="1:21" s="4" customFormat="1" ht="27" customHeight="1" x14ac:dyDescent="0.2">
      <c r="A8" s="1420"/>
      <c r="B8" s="1409"/>
      <c r="C8" s="32">
        <v>42736</v>
      </c>
      <c r="D8" s="32">
        <v>43100</v>
      </c>
      <c r="E8" s="32">
        <v>42736</v>
      </c>
      <c r="F8" s="32">
        <v>43100</v>
      </c>
      <c r="G8" s="32">
        <v>42736</v>
      </c>
      <c r="H8" s="32">
        <v>43100</v>
      </c>
      <c r="I8" s="32">
        <v>42736</v>
      </c>
      <c r="J8" s="32">
        <v>43100</v>
      </c>
      <c r="K8" s="32">
        <v>42736</v>
      </c>
      <c r="L8" s="32">
        <v>43100</v>
      </c>
      <c r="M8" s="32">
        <v>42736</v>
      </c>
      <c r="N8" s="32">
        <v>43100</v>
      </c>
      <c r="O8" s="32">
        <v>42736</v>
      </c>
      <c r="P8" s="32">
        <v>43100</v>
      </c>
      <c r="Q8" s="32">
        <v>42736</v>
      </c>
      <c r="R8" s="32">
        <v>43100</v>
      </c>
      <c r="S8" s="32">
        <v>42736</v>
      </c>
      <c r="T8" s="32">
        <v>43100</v>
      </c>
    </row>
    <row r="9" spans="1:21" s="4" customFormat="1" ht="13.9" customHeight="1" x14ac:dyDescent="0.25">
      <c r="A9" s="33"/>
      <c r="B9" s="2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</row>
    <row r="10" spans="1:21" s="4" customFormat="1" ht="13.9" customHeight="1" x14ac:dyDescent="0.25">
      <c r="A10" s="630" t="s">
        <v>419</v>
      </c>
      <c r="B10" s="631" t="s">
        <v>796</v>
      </c>
      <c r="C10" s="632">
        <v>6</v>
      </c>
      <c r="D10" s="632">
        <f>C10</f>
        <v>6</v>
      </c>
      <c r="E10" s="632"/>
      <c r="F10" s="632">
        <f>+E10</f>
        <v>0</v>
      </c>
      <c r="G10" s="633">
        <v>2</v>
      </c>
      <c r="H10" s="633" t="s">
        <v>585</v>
      </c>
      <c r="I10" s="633"/>
      <c r="J10" s="633"/>
      <c r="K10" s="633" t="s">
        <v>484</v>
      </c>
      <c r="L10" s="633" t="s">
        <v>484</v>
      </c>
      <c r="M10" s="633" t="s">
        <v>484</v>
      </c>
      <c r="N10" s="633" t="s">
        <v>484</v>
      </c>
      <c r="O10" s="632">
        <f>C10+G10</f>
        <v>8</v>
      </c>
      <c r="P10" s="632">
        <f>D10+H10</f>
        <v>8</v>
      </c>
      <c r="Q10" s="632">
        <v>0</v>
      </c>
      <c r="R10" s="632">
        <f>Q10</f>
        <v>0</v>
      </c>
      <c r="S10" s="634">
        <f>C10+E10/2+I10/2+M10/2+G10+K10</f>
        <v>8</v>
      </c>
      <c r="T10" s="634">
        <f>S10</f>
        <v>8</v>
      </c>
    </row>
    <row r="11" spans="1:21" s="4" customFormat="1" ht="13.9" customHeight="1" x14ac:dyDescent="0.25">
      <c r="A11" s="630"/>
      <c r="B11" s="635"/>
      <c r="C11" s="636"/>
      <c r="D11" s="637"/>
      <c r="E11" s="637"/>
      <c r="F11" s="637"/>
      <c r="G11" s="637"/>
      <c r="H11" s="637"/>
      <c r="I11" s="637"/>
      <c r="J11" s="637"/>
      <c r="K11" s="637"/>
      <c r="L11" s="637"/>
      <c r="M11" s="637"/>
      <c r="N11" s="637"/>
      <c r="O11" s="637"/>
      <c r="P11" s="637"/>
      <c r="Q11" s="637"/>
      <c r="R11" s="637"/>
      <c r="S11" s="637"/>
      <c r="T11" s="634"/>
    </row>
    <row r="12" spans="1:21" s="14" customFormat="1" ht="14.45" customHeight="1" x14ac:dyDescent="0.25">
      <c r="A12" s="638" t="s">
        <v>427</v>
      </c>
      <c r="B12" s="706" t="s">
        <v>586</v>
      </c>
      <c r="C12" s="707">
        <v>3</v>
      </c>
      <c r="D12" s="708">
        <f>C12</f>
        <v>3</v>
      </c>
      <c r="E12" s="708"/>
      <c r="F12" s="708"/>
      <c r="G12" s="708">
        <v>37</v>
      </c>
      <c r="H12" s="708">
        <f>G12</f>
        <v>37</v>
      </c>
      <c r="I12" s="708"/>
      <c r="J12" s="708"/>
      <c r="K12" s="708">
        <v>0</v>
      </c>
      <c r="L12" s="708">
        <v>0</v>
      </c>
      <c r="M12" s="708">
        <v>0</v>
      </c>
      <c r="N12" s="708">
        <v>0</v>
      </c>
      <c r="O12" s="708">
        <f>C12+G12+K12</f>
        <v>40</v>
      </c>
      <c r="P12" s="708">
        <f>SUM(O12:O12)</f>
        <v>40</v>
      </c>
      <c r="Q12" s="708">
        <v>0</v>
      </c>
      <c r="R12" s="708">
        <v>0</v>
      </c>
      <c r="S12" s="709">
        <f>O12</f>
        <v>40</v>
      </c>
      <c r="T12" s="729">
        <f t="shared" ref="T12" si="0">S12</f>
        <v>40</v>
      </c>
    </row>
    <row r="13" spans="1:21" s="14" customFormat="1" ht="14.45" customHeight="1" x14ac:dyDescent="0.25">
      <c r="A13" s="638"/>
      <c r="B13" s="643"/>
      <c r="C13" s="643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N13" s="643"/>
      <c r="O13" s="643"/>
      <c r="P13" s="643"/>
      <c r="Q13" s="643"/>
      <c r="R13" s="643"/>
      <c r="S13" s="643"/>
      <c r="T13" s="643"/>
    </row>
    <row r="14" spans="1:21" ht="15.75" customHeight="1" x14ac:dyDescent="0.25">
      <c r="A14" s="638"/>
      <c r="B14" s="644"/>
      <c r="C14" s="645"/>
      <c r="D14" s="646"/>
      <c r="E14" s="646"/>
      <c r="F14" s="646"/>
      <c r="G14" s="646"/>
      <c r="H14" s="647"/>
      <c r="I14" s="647"/>
      <c r="J14" s="647"/>
      <c r="K14" s="647"/>
      <c r="L14" s="647"/>
      <c r="M14" s="647"/>
      <c r="N14" s="647"/>
      <c r="O14" s="647"/>
      <c r="P14" s="648"/>
      <c r="Q14" s="648"/>
      <c r="R14" s="648"/>
      <c r="S14" s="648"/>
      <c r="T14" s="648"/>
    </row>
    <row r="15" spans="1:21" s="14" customFormat="1" ht="14.45" customHeight="1" x14ac:dyDescent="0.25">
      <c r="A15" s="731" t="s">
        <v>428</v>
      </c>
      <c r="B15" s="718" t="s">
        <v>587</v>
      </c>
      <c r="C15" s="719"/>
      <c r="D15" s="720"/>
      <c r="E15" s="720"/>
      <c r="F15" s="720"/>
      <c r="G15" s="720"/>
      <c r="H15" s="732"/>
      <c r="I15" s="732"/>
      <c r="J15" s="732"/>
      <c r="K15" s="732"/>
      <c r="L15" s="732"/>
      <c r="M15" s="732"/>
      <c r="N15" s="732"/>
      <c r="O15" s="732"/>
      <c r="P15" s="719"/>
      <c r="Q15" s="719"/>
      <c r="R15" s="719"/>
      <c r="S15" s="719"/>
      <c r="T15" s="719"/>
    </row>
    <row r="16" spans="1:21" s="14" customFormat="1" ht="14.45" customHeight="1" x14ac:dyDescent="0.25">
      <c r="A16" s="731" t="s">
        <v>429</v>
      </c>
      <c r="B16" s="722" t="s">
        <v>905</v>
      </c>
      <c r="C16" s="730"/>
      <c r="D16" s="724"/>
      <c r="E16" s="724"/>
      <c r="F16" s="724"/>
      <c r="G16" s="724"/>
      <c r="H16" s="724"/>
      <c r="I16" s="724"/>
      <c r="J16" s="724"/>
      <c r="K16" s="724">
        <v>22.5</v>
      </c>
      <c r="L16" s="708">
        <f>K16</f>
        <v>22.5</v>
      </c>
      <c r="M16" s="724"/>
      <c r="N16" s="724"/>
      <c r="O16" s="708">
        <f t="shared" ref="O16:P20" si="1">C16+G16+K16</f>
        <v>22.5</v>
      </c>
      <c r="P16" s="708">
        <f t="shared" si="1"/>
        <v>22.5</v>
      </c>
      <c r="Q16" s="708"/>
      <c r="R16" s="708"/>
      <c r="S16" s="708">
        <f t="shared" ref="S16:T19" si="2">O16+Q16/2</f>
        <v>22.5</v>
      </c>
      <c r="T16" s="708">
        <f t="shared" si="2"/>
        <v>22.5</v>
      </c>
      <c r="U16" s="454"/>
    </row>
    <row r="17" spans="1:21" s="14" customFormat="1" ht="14.45" customHeight="1" x14ac:dyDescent="0.25">
      <c r="A17" s="731" t="s">
        <v>430</v>
      </c>
      <c r="B17" s="722" t="s">
        <v>907</v>
      </c>
      <c r="C17" s="723"/>
      <c r="D17" s="724"/>
      <c r="E17" s="724"/>
      <c r="F17" s="724"/>
      <c r="G17" s="724"/>
      <c r="H17" s="724"/>
      <c r="I17" s="724"/>
      <c r="J17" s="724"/>
      <c r="K17" s="724">
        <v>26</v>
      </c>
      <c r="L17" s="708">
        <f>K17</f>
        <v>26</v>
      </c>
      <c r="M17" s="724"/>
      <c r="N17" s="724"/>
      <c r="O17" s="708">
        <f t="shared" si="1"/>
        <v>26</v>
      </c>
      <c r="P17" s="708">
        <f t="shared" si="1"/>
        <v>26</v>
      </c>
      <c r="Q17" s="708"/>
      <c r="R17" s="708"/>
      <c r="S17" s="708">
        <f t="shared" si="2"/>
        <v>26</v>
      </c>
      <c r="T17" s="708">
        <f t="shared" si="2"/>
        <v>26</v>
      </c>
    </row>
    <row r="18" spans="1:21" s="14" customFormat="1" ht="14.45" customHeight="1" x14ac:dyDescent="0.25">
      <c r="A18" s="731" t="s">
        <v>431</v>
      </c>
      <c r="B18" s="722" t="s">
        <v>694</v>
      </c>
      <c r="C18" s="723"/>
      <c r="D18" s="724"/>
      <c r="E18" s="724"/>
      <c r="F18" s="724"/>
      <c r="G18" s="724"/>
      <c r="H18" s="724"/>
      <c r="I18" s="724"/>
      <c r="J18" s="724"/>
      <c r="K18" s="724">
        <v>9</v>
      </c>
      <c r="L18" s="708">
        <f>K18</f>
        <v>9</v>
      </c>
      <c r="M18" s="724"/>
      <c r="N18" s="724"/>
      <c r="O18" s="708">
        <f t="shared" si="1"/>
        <v>9</v>
      </c>
      <c r="P18" s="708">
        <f t="shared" si="1"/>
        <v>9</v>
      </c>
      <c r="Q18" s="708"/>
      <c r="R18" s="708"/>
      <c r="S18" s="708">
        <f t="shared" si="2"/>
        <v>9</v>
      </c>
      <c r="T18" s="708">
        <f t="shared" si="2"/>
        <v>9</v>
      </c>
    </row>
    <row r="19" spans="1:21" s="14" customFormat="1" ht="14.45" customHeight="1" x14ac:dyDescent="0.25">
      <c r="A19" s="731" t="s">
        <v>432</v>
      </c>
      <c r="B19" s="722" t="s">
        <v>906</v>
      </c>
      <c r="C19" s="723"/>
      <c r="D19" s="724"/>
      <c r="E19" s="724"/>
      <c r="F19" s="724"/>
      <c r="G19" s="724"/>
      <c r="H19" s="724"/>
      <c r="I19" s="724"/>
      <c r="J19" s="724"/>
      <c r="K19" s="724">
        <v>11</v>
      </c>
      <c r="L19" s="708">
        <f>K19</f>
        <v>11</v>
      </c>
      <c r="M19" s="724"/>
      <c r="N19" s="724"/>
      <c r="O19" s="708">
        <f t="shared" si="1"/>
        <v>11</v>
      </c>
      <c r="P19" s="708">
        <f t="shared" si="1"/>
        <v>11</v>
      </c>
      <c r="Q19" s="708"/>
      <c r="R19" s="708"/>
      <c r="S19" s="708">
        <f t="shared" si="2"/>
        <v>11</v>
      </c>
      <c r="T19" s="708">
        <f t="shared" si="2"/>
        <v>11</v>
      </c>
    </row>
    <row r="20" spans="1:21" s="14" customFormat="1" ht="14.45" customHeight="1" x14ac:dyDescent="0.25">
      <c r="A20" s="731" t="s">
        <v>464</v>
      </c>
      <c r="B20" s="722" t="s">
        <v>908</v>
      </c>
      <c r="C20" s="723"/>
      <c r="D20" s="724"/>
      <c r="E20" s="724"/>
      <c r="F20" s="724"/>
      <c r="G20" s="724"/>
      <c r="H20" s="724"/>
      <c r="I20" s="724"/>
      <c r="J20" s="724"/>
      <c r="K20" s="724">
        <v>7</v>
      </c>
      <c r="L20" s="708">
        <f>K20</f>
        <v>7</v>
      </c>
      <c r="M20" s="724"/>
      <c r="N20" s="724"/>
      <c r="O20" s="708">
        <f t="shared" si="1"/>
        <v>7</v>
      </c>
      <c r="P20" s="708">
        <f t="shared" si="1"/>
        <v>7</v>
      </c>
      <c r="Q20" s="708"/>
      <c r="R20" s="708"/>
      <c r="S20" s="708">
        <v>3</v>
      </c>
      <c r="T20" s="708">
        <f>P20+R20/2</f>
        <v>7</v>
      </c>
    </row>
    <row r="21" spans="1:21" s="14" customFormat="1" ht="14.45" customHeight="1" x14ac:dyDescent="0.25">
      <c r="A21" s="731" t="s">
        <v>466</v>
      </c>
      <c r="B21" s="706" t="s">
        <v>588</v>
      </c>
      <c r="C21" s="707"/>
      <c r="D21" s="727"/>
      <c r="E21" s="727"/>
      <c r="F21" s="727"/>
      <c r="G21" s="727"/>
      <c r="H21" s="724"/>
      <c r="I21" s="724"/>
      <c r="J21" s="724"/>
      <c r="K21" s="708">
        <f>SUM(K16:K20)</f>
        <v>75.5</v>
      </c>
      <c r="L21" s="708">
        <f>SUM(L16:L20)</f>
        <v>75.5</v>
      </c>
      <c r="M21" s="708">
        <v>0</v>
      </c>
      <c r="N21" s="708">
        <v>0</v>
      </c>
      <c r="O21" s="708">
        <f>C21+G21+K21</f>
        <v>75.5</v>
      </c>
      <c r="P21" s="708">
        <f>SUM(P16:P20)</f>
        <v>75.5</v>
      </c>
      <c r="Q21" s="708">
        <v>0</v>
      </c>
      <c r="R21" s="708">
        <v>0</v>
      </c>
      <c r="S21" s="728">
        <f>O21+Q21/2</f>
        <v>75.5</v>
      </c>
      <c r="T21" s="708">
        <f>SUM(T16:T20)</f>
        <v>75.5</v>
      </c>
      <c r="U21" s="382"/>
    </row>
    <row r="22" spans="1:21" s="14" customFormat="1" ht="13.5" customHeight="1" x14ac:dyDescent="0.25">
      <c r="A22" s="638"/>
      <c r="B22" s="658"/>
      <c r="C22" s="659"/>
      <c r="D22" s="660"/>
      <c r="E22" s="660"/>
      <c r="F22" s="660"/>
      <c r="G22" s="660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  <c r="T22" s="661"/>
    </row>
    <row r="23" spans="1:21" ht="12.75" customHeight="1" x14ac:dyDescent="0.25">
      <c r="A23" s="638"/>
      <c r="B23" s="644"/>
      <c r="C23" s="645"/>
      <c r="D23" s="646"/>
      <c r="E23" s="646"/>
      <c r="F23" s="646"/>
      <c r="G23" s="646"/>
      <c r="H23" s="662"/>
      <c r="I23" s="662"/>
      <c r="J23" s="662"/>
      <c r="K23" s="662"/>
      <c r="L23" s="647"/>
      <c r="M23" s="647"/>
      <c r="N23" s="647"/>
      <c r="O23" s="647"/>
      <c r="P23" s="647"/>
      <c r="Q23" s="647"/>
      <c r="R23" s="647"/>
      <c r="S23" s="647"/>
      <c r="T23" s="647"/>
    </row>
    <row r="24" spans="1:21" s="14" customFormat="1" ht="27" customHeight="1" x14ac:dyDescent="0.25">
      <c r="A24" s="638" t="s">
        <v>467</v>
      </c>
      <c r="B24" s="718" t="s">
        <v>909</v>
      </c>
      <c r="C24" s="719"/>
      <c r="D24" s="720"/>
      <c r="E24" s="720"/>
      <c r="F24" s="720"/>
      <c r="G24" s="720"/>
      <c r="H24" s="720"/>
      <c r="I24" s="720"/>
      <c r="J24" s="720"/>
      <c r="K24" s="720"/>
      <c r="L24" s="720"/>
      <c r="M24" s="720"/>
      <c r="N24" s="720"/>
      <c r="O24" s="721"/>
      <c r="P24" s="721"/>
      <c r="Q24" s="721"/>
      <c r="R24" s="721"/>
      <c r="S24" s="721"/>
      <c r="T24" s="720"/>
    </row>
    <row r="25" spans="1:21" s="14" customFormat="1" ht="27.75" customHeight="1" x14ac:dyDescent="0.25">
      <c r="A25" s="638" t="s">
        <v>468</v>
      </c>
      <c r="B25" s="722" t="s">
        <v>806</v>
      </c>
      <c r="C25" s="723"/>
      <c r="D25" s="724"/>
      <c r="E25" s="724"/>
      <c r="F25" s="724"/>
      <c r="G25" s="724"/>
      <c r="H25" s="708"/>
      <c r="I25" s="708"/>
      <c r="J25" s="708"/>
      <c r="K25" s="724">
        <v>8</v>
      </c>
      <c r="L25" s="708">
        <f>K25</f>
        <v>8</v>
      </c>
      <c r="M25" s="724"/>
      <c r="N25" s="724"/>
      <c r="O25" s="708">
        <f>C25+G25+K25</f>
        <v>8</v>
      </c>
      <c r="P25" s="708">
        <f>D25+H25+L25</f>
        <v>8</v>
      </c>
      <c r="Q25" s="708"/>
      <c r="R25" s="708"/>
      <c r="S25" s="708">
        <f t="shared" ref="S25:S36" si="3">C25+G25+K25+M25/2</f>
        <v>8</v>
      </c>
      <c r="T25" s="708">
        <f t="shared" ref="T25:T36" si="4">D25+H25+L25+N25/2</f>
        <v>8</v>
      </c>
      <c r="U25" s="21"/>
    </row>
    <row r="26" spans="1:21" s="14" customFormat="1" ht="14.45" customHeight="1" x14ac:dyDescent="0.25">
      <c r="A26" s="638" t="s">
        <v>469</v>
      </c>
      <c r="B26" s="722" t="s">
        <v>589</v>
      </c>
      <c r="C26" s="723"/>
      <c r="D26" s="724"/>
      <c r="E26" s="724"/>
      <c r="F26" s="724"/>
      <c r="G26" s="724"/>
      <c r="H26" s="724"/>
      <c r="I26" s="724"/>
      <c r="J26" s="724"/>
      <c r="K26" s="724">
        <v>1</v>
      </c>
      <c r="L26" s="708">
        <f t="shared" ref="L26:L60" si="5">K26</f>
        <v>1</v>
      </c>
      <c r="M26" s="724"/>
      <c r="N26" s="724"/>
      <c r="O26" s="708">
        <f>C26+G26+K26</f>
        <v>1</v>
      </c>
      <c r="P26" s="708">
        <f t="shared" ref="P26:P36" si="6">D26+H26+L26</f>
        <v>1</v>
      </c>
      <c r="Q26" s="708"/>
      <c r="R26" s="708"/>
      <c r="S26" s="708">
        <f t="shared" si="3"/>
        <v>1</v>
      </c>
      <c r="T26" s="708">
        <f t="shared" si="4"/>
        <v>1</v>
      </c>
      <c r="U26" s="21"/>
    </row>
    <row r="27" spans="1:21" s="14" customFormat="1" ht="14.25" customHeight="1" x14ac:dyDescent="0.25">
      <c r="A27" s="638" t="s">
        <v>470</v>
      </c>
      <c r="B27" s="722" t="s">
        <v>800</v>
      </c>
      <c r="C27" s="723"/>
      <c r="D27" s="724"/>
      <c r="E27" s="724"/>
      <c r="F27" s="724"/>
      <c r="G27" s="724"/>
      <c r="H27" s="724"/>
      <c r="I27" s="724"/>
      <c r="J27" s="724"/>
      <c r="K27" s="724">
        <v>31</v>
      </c>
      <c r="L27" s="708">
        <f t="shared" si="5"/>
        <v>31</v>
      </c>
      <c r="M27" s="724"/>
      <c r="N27" s="724"/>
      <c r="O27" s="708">
        <v>31</v>
      </c>
      <c r="P27" s="708">
        <f t="shared" si="6"/>
        <v>31</v>
      </c>
      <c r="Q27" s="708"/>
      <c r="R27" s="708"/>
      <c r="S27" s="708">
        <f t="shared" si="3"/>
        <v>31</v>
      </c>
      <c r="T27" s="708">
        <f t="shared" si="4"/>
        <v>31</v>
      </c>
      <c r="U27" s="21"/>
    </row>
    <row r="28" spans="1:21" s="14" customFormat="1" ht="29.25" customHeight="1" x14ac:dyDescent="0.25">
      <c r="A28" s="638" t="s">
        <v>471</v>
      </c>
      <c r="B28" s="722" t="s">
        <v>801</v>
      </c>
      <c r="C28" s="723"/>
      <c r="D28" s="724"/>
      <c r="E28" s="724"/>
      <c r="F28" s="724"/>
      <c r="G28" s="724"/>
      <c r="H28" s="724"/>
      <c r="I28" s="724"/>
      <c r="J28" s="724"/>
      <c r="K28" s="725">
        <v>2</v>
      </c>
      <c r="L28" s="708">
        <f t="shared" si="5"/>
        <v>2</v>
      </c>
      <c r="M28" s="725"/>
      <c r="N28" s="725"/>
      <c r="O28" s="726">
        <f>C28+G28+K28</f>
        <v>2</v>
      </c>
      <c r="P28" s="708">
        <f t="shared" si="6"/>
        <v>2</v>
      </c>
      <c r="Q28" s="726"/>
      <c r="R28" s="726"/>
      <c r="S28" s="726">
        <f t="shared" si="3"/>
        <v>2</v>
      </c>
      <c r="T28" s="708">
        <f t="shared" si="4"/>
        <v>2</v>
      </c>
      <c r="U28" s="21"/>
    </row>
    <row r="29" spans="1:21" s="14" customFormat="1" ht="14.45" customHeight="1" x14ac:dyDescent="0.25">
      <c r="A29" s="638" t="s">
        <v>472</v>
      </c>
      <c r="B29" s="722" t="s">
        <v>604</v>
      </c>
      <c r="C29" s="723"/>
      <c r="D29" s="724"/>
      <c r="E29" s="724"/>
      <c r="F29" s="724"/>
      <c r="G29" s="724"/>
      <c r="H29" s="724"/>
      <c r="I29" s="724"/>
      <c r="J29" s="724"/>
      <c r="K29" s="724">
        <v>2</v>
      </c>
      <c r="L29" s="708">
        <f t="shared" si="5"/>
        <v>2</v>
      </c>
      <c r="M29" s="724"/>
      <c r="N29" s="724"/>
      <c r="O29" s="708">
        <f>C29+G29+K29</f>
        <v>2</v>
      </c>
      <c r="P29" s="708">
        <f t="shared" si="6"/>
        <v>2</v>
      </c>
      <c r="Q29" s="708"/>
      <c r="R29" s="708"/>
      <c r="S29" s="708">
        <f t="shared" si="3"/>
        <v>2</v>
      </c>
      <c r="T29" s="708">
        <f t="shared" si="4"/>
        <v>2</v>
      </c>
      <c r="U29" s="21"/>
    </row>
    <row r="30" spans="1:21" s="14" customFormat="1" ht="14.45" customHeight="1" x14ac:dyDescent="0.25">
      <c r="A30" s="638" t="s">
        <v>473</v>
      </c>
      <c r="B30" s="722" t="s">
        <v>590</v>
      </c>
      <c r="C30" s="723"/>
      <c r="D30" s="724"/>
      <c r="E30" s="724"/>
      <c r="F30" s="724"/>
      <c r="G30" s="724"/>
      <c r="H30" s="724"/>
      <c r="I30" s="724"/>
      <c r="J30" s="724"/>
      <c r="K30" s="724">
        <v>3</v>
      </c>
      <c r="L30" s="708">
        <f t="shared" si="5"/>
        <v>3</v>
      </c>
      <c r="M30" s="724"/>
      <c r="N30" s="724"/>
      <c r="O30" s="708">
        <v>3</v>
      </c>
      <c r="P30" s="708">
        <f t="shared" si="6"/>
        <v>3</v>
      </c>
      <c r="Q30" s="708"/>
      <c r="R30" s="708"/>
      <c r="S30" s="708">
        <f t="shared" si="3"/>
        <v>3</v>
      </c>
      <c r="T30" s="708">
        <f t="shared" si="4"/>
        <v>3</v>
      </c>
      <c r="U30" s="21"/>
    </row>
    <row r="31" spans="1:21" s="14" customFormat="1" ht="14.45" customHeight="1" x14ac:dyDescent="0.25">
      <c r="A31" s="638" t="s">
        <v>474</v>
      </c>
      <c r="B31" s="722" t="s">
        <v>591</v>
      </c>
      <c r="C31" s="723"/>
      <c r="D31" s="724"/>
      <c r="E31" s="724"/>
      <c r="F31" s="724"/>
      <c r="G31" s="724"/>
      <c r="H31" s="724"/>
      <c r="I31" s="724"/>
      <c r="J31" s="724"/>
      <c r="K31" s="724">
        <v>5</v>
      </c>
      <c r="L31" s="708">
        <f t="shared" si="5"/>
        <v>5</v>
      </c>
      <c r="M31" s="724"/>
      <c r="N31" s="724"/>
      <c r="O31" s="708">
        <f>K31+M31</f>
        <v>5</v>
      </c>
      <c r="P31" s="708">
        <f t="shared" si="6"/>
        <v>5</v>
      </c>
      <c r="Q31" s="708"/>
      <c r="R31" s="708"/>
      <c r="S31" s="708">
        <f t="shared" si="3"/>
        <v>5</v>
      </c>
      <c r="T31" s="708">
        <f t="shared" si="4"/>
        <v>5</v>
      </c>
      <c r="U31" s="21"/>
    </row>
    <row r="32" spans="1:21" s="14" customFormat="1" ht="29.25" customHeight="1" x14ac:dyDescent="0.25">
      <c r="A32" s="638" t="s">
        <v>475</v>
      </c>
      <c r="B32" s="722" t="s">
        <v>805</v>
      </c>
      <c r="C32" s="723"/>
      <c r="D32" s="724"/>
      <c r="E32" s="724"/>
      <c r="F32" s="724"/>
      <c r="G32" s="724"/>
      <c r="H32" s="724"/>
      <c r="I32" s="724"/>
      <c r="J32" s="724"/>
      <c r="K32" s="724">
        <v>5</v>
      </c>
      <c r="L32" s="708">
        <f t="shared" si="5"/>
        <v>5</v>
      </c>
      <c r="M32" s="724"/>
      <c r="N32" s="724"/>
      <c r="O32" s="708">
        <v>5</v>
      </c>
      <c r="P32" s="708">
        <f t="shared" si="6"/>
        <v>5</v>
      </c>
      <c r="Q32" s="708"/>
      <c r="R32" s="708"/>
      <c r="S32" s="708">
        <f t="shared" si="3"/>
        <v>5</v>
      </c>
      <c r="T32" s="708">
        <f t="shared" si="4"/>
        <v>5</v>
      </c>
    </row>
    <row r="33" spans="1:20" s="14" customFormat="1" ht="42.75" customHeight="1" x14ac:dyDescent="0.25">
      <c r="A33" s="638" t="s">
        <v>477</v>
      </c>
      <c r="B33" s="722" t="s">
        <v>803</v>
      </c>
      <c r="C33" s="723"/>
      <c r="D33" s="724"/>
      <c r="E33" s="724"/>
      <c r="F33" s="724"/>
      <c r="G33" s="724"/>
      <c r="H33" s="724"/>
      <c r="I33" s="724"/>
      <c r="J33" s="724"/>
      <c r="K33" s="724">
        <v>5</v>
      </c>
      <c r="L33" s="708">
        <f t="shared" si="5"/>
        <v>5</v>
      </c>
      <c r="M33" s="724"/>
      <c r="N33" s="724"/>
      <c r="O33" s="708">
        <v>5</v>
      </c>
      <c r="P33" s="708">
        <f t="shared" si="6"/>
        <v>5</v>
      </c>
      <c r="Q33" s="708"/>
      <c r="R33" s="708"/>
      <c r="S33" s="708">
        <f t="shared" si="3"/>
        <v>5</v>
      </c>
      <c r="T33" s="708">
        <f t="shared" si="4"/>
        <v>5</v>
      </c>
    </row>
    <row r="34" spans="1:20" s="14" customFormat="1" ht="14.25" customHeight="1" x14ac:dyDescent="0.25">
      <c r="A34" s="638" t="s">
        <v>478</v>
      </c>
      <c r="B34" s="722" t="s">
        <v>802</v>
      </c>
      <c r="C34" s="723"/>
      <c r="D34" s="724"/>
      <c r="E34" s="724"/>
      <c r="F34" s="724"/>
      <c r="G34" s="724"/>
      <c r="H34" s="724"/>
      <c r="I34" s="724"/>
      <c r="J34" s="724"/>
      <c r="K34" s="724">
        <v>3</v>
      </c>
      <c r="L34" s="708">
        <f t="shared" si="5"/>
        <v>3</v>
      </c>
      <c r="M34" s="724"/>
      <c r="N34" s="724"/>
      <c r="O34" s="708">
        <v>3</v>
      </c>
      <c r="P34" s="708">
        <f t="shared" si="6"/>
        <v>3</v>
      </c>
      <c r="Q34" s="708"/>
      <c r="R34" s="708"/>
      <c r="S34" s="708">
        <f t="shared" si="3"/>
        <v>3</v>
      </c>
      <c r="T34" s="708">
        <f t="shared" si="4"/>
        <v>3</v>
      </c>
    </row>
    <row r="35" spans="1:20" s="14" customFormat="1" ht="27.75" customHeight="1" x14ac:dyDescent="0.25">
      <c r="A35" s="638" t="s">
        <v>487</v>
      </c>
      <c r="B35" s="722" t="s">
        <v>804</v>
      </c>
      <c r="C35" s="723"/>
      <c r="D35" s="724"/>
      <c r="E35" s="724"/>
      <c r="F35" s="724"/>
      <c r="G35" s="724"/>
      <c r="H35" s="724"/>
      <c r="I35" s="724"/>
      <c r="J35" s="724"/>
      <c r="K35" s="724">
        <v>1</v>
      </c>
      <c r="L35" s="708">
        <f t="shared" si="5"/>
        <v>1</v>
      </c>
      <c r="M35" s="724"/>
      <c r="N35" s="724"/>
      <c r="O35" s="708">
        <f>K35</f>
        <v>1</v>
      </c>
      <c r="P35" s="708">
        <f t="shared" si="6"/>
        <v>1</v>
      </c>
      <c r="Q35" s="708"/>
      <c r="R35" s="708"/>
      <c r="S35" s="708">
        <f t="shared" si="3"/>
        <v>1</v>
      </c>
      <c r="T35" s="708">
        <f t="shared" si="4"/>
        <v>1</v>
      </c>
    </row>
    <row r="36" spans="1:20" s="14" customFormat="1" ht="14.25" customHeight="1" x14ac:dyDescent="0.25">
      <c r="A36" s="638" t="s">
        <v>488</v>
      </c>
      <c r="B36" s="706" t="s">
        <v>592</v>
      </c>
      <c r="C36" s="707"/>
      <c r="D36" s="727"/>
      <c r="E36" s="727"/>
      <c r="F36" s="727"/>
      <c r="G36" s="727"/>
      <c r="H36" s="708"/>
      <c r="I36" s="708"/>
      <c r="J36" s="708"/>
      <c r="K36" s="708">
        <f>SUM(K25:K35)</f>
        <v>66</v>
      </c>
      <c r="L36" s="708">
        <f t="shared" si="5"/>
        <v>66</v>
      </c>
      <c r="M36" s="708">
        <f>SUM(M25:M34)</f>
        <v>0</v>
      </c>
      <c r="N36" s="708">
        <f>SUM(N25:N34)</f>
        <v>0</v>
      </c>
      <c r="O36" s="708">
        <f>SUM(O25:O35)</f>
        <v>66</v>
      </c>
      <c r="P36" s="708">
        <f t="shared" si="6"/>
        <v>66</v>
      </c>
      <c r="Q36" s="708">
        <f>M36+I36+E36</f>
        <v>0</v>
      </c>
      <c r="R36" s="708">
        <f>F36+J36+N36</f>
        <v>0</v>
      </c>
      <c r="S36" s="728">
        <f t="shared" si="3"/>
        <v>66</v>
      </c>
      <c r="T36" s="728">
        <f t="shared" si="4"/>
        <v>66</v>
      </c>
    </row>
    <row r="37" spans="1:20" ht="12.75" hidden="1" customHeight="1" x14ac:dyDescent="0.25">
      <c r="A37" s="638" t="s">
        <v>489</v>
      </c>
      <c r="B37" s="663"/>
      <c r="C37" s="664"/>
      <c r="D37" s="665"/>
      <c r="E37" s="665"/>
      <c r="F37" s="665"/>
      <c r="G37" s="665"/>
      <c r="H37" s="666"/>
      <c r="I37" s="666"/>
      <c r="J37" s="666"/>
      <c r="K37" s="666"/>
      <c r="L37" s="708">
        <f t="shared" si="5"/>
        <v>0</v>
      </c>
      <c r="M37" s="666">
        <f>SUM(M25:M36)</f>
        <v>0</v>
      </c>
      <c r="N37" s="666"/>
      <c r="O37" s="666"/>
      <c r="P37" s="666"/>
      <c r="Q37" s="647"/>
      <c r="R37" s="647"/>
      <c r="S37" s="647"/>
      <c r="T37" s="667"/>
    </row>
    <row r="38" spans="1:20" s="24" customFormat="1" ht="14.25" hidden="1" customHeight="1" x14ac:dyDescent="0.25">
      <c r="A38" s="638" t="s">
        <v>490</v>
      </c>
      <c r="B38" s="649"/>
      <c r="C38" s="648"/>
      <c r="D38" s="647"/>
      <c r="E38" s="647"/>
      <c r="F38" s="647"/>
      <c r="G38" s="647"/>
      <c r="H38" s="662"/>
      <c r="I38" s="662"/>
      <c r="J38" s="662"/>
      <c r="K38" s="662"/>
      <c r="L38" s="708">
        <f t="shared" si="5"/>
        <v>0</v>
      </c>
      <c r="M38" s="647"/>
      <c r="N38" s="647"/>
      <c r="O38" s="647"/>
      <c r="P38" s="662"/>
      <c r="Q38" s="662"/>
      <c r="R38" s="647"/>
      <c r="S38" s="647"/>
      <c r="T38" s="647"/>
    </row>
    <row r="39" spans="1:20" s="24" customFormat="1" ht="14.45" hidden="1" customHeight="1" x14ac:dyDescent="0.25">
      <c r="A39" s="638" t="s">
        <v>491</v>
      </c>
      <c r="B39" s="668"/>
      <c r="C39" s="669"/>
      <c r="D39" s="641"/>
      <c r="E39" s="641"/>
      <c r="F39" s="641"/>
      <c r="G39" s="641"/>
      <c r="H39" s="654"/>
      <c r="I39" s="654"/>
      <c r="J39" s="654"/>
      <c r="K39" s="654"/>
      <c r="L39" s="708">
        <f t="shared" si="5"/>
        <v>0</v>
      </c>
      <c r="M39" s="641"/>
      <c r="N39" s="641"/>
      <c r="O39" s="641"/>
      <c r="P39" s="654"/>
      <c r="Q39" s="654"/>
      <c r="R39" s="641"/>
      <c r="S39" s="641"/>
      <c r="T39" s="641"/>
    </row>
    <row r="40" spans="1:20" s="24" customFormat="1" ht="14.25" hidden="1" customHeight="1" x14ac:dyDescent="0.25">
      <c r="A40" s="638" t="s">
        <v>492</v>
      </c>
      <c r="B40" s="653"/>
      <c r="C40" s="655"/>
      <c r="D40" s="654"/>
      <c r="E40" s="654"/>
      <c r="F40" s="654"/>
      <c r="G40" s="654"/>
      <c r="H40" s="654"/>
      <c r="I40" s="654"/>
      <c r="J40" s="654"/>
      <c r="K40" s="654"/>
      <c r="L40" s="708">
        <f t="shared" si="5"/>
        <v>0</v>
      </c>
      <c r="M40" s="654"/>
      <c r="N40" s="654"/>
      <c r="O40" s="654"/>
      <c r="P40" s="654"/>
      <c r="Q40" s="654"/>
      <c r="R40" s="641"/>
      <c r="S40" s="641"/>
      <c r="T40" s="641"/>
    </row>
    <row r="41" spans="1:20" s="24" customFormat="1" ht="14.25" hidden="1" customHeight="1" x14ac:dyDescent="0.25">
      <c r="A41" s="638" t="s">
        <v>493</v>
      </c>
      <c r="B41" s="653"/>
      <c r="C41" s="655"/>
      <c r="D41" s="654"/>
      <c r="E41" s="654"/>
      <c r="F41" s="654"/>
      <c r="G41" s="654"/>
      <c r="H41" s="654"/>
      <c r="I41" s="654"/>
      <c r="J41" s="654"/>
      <c r="K41" s="654"/>
      <c r="L41" s="708">
        <f t="shared" si="5"/>
        <v>0</v>
      </c>
      <c r="M41" s="654"/>
      <c r="N41" s="654"/>
      <c r="O41" s="654"/>
      <c r="P41" s="654"/>
      <c r="Q41" s="654"/>
      <c r="R41" s="641"/>
      <c r="S41" s="641"/>
      <c r="T41" s="641"/>
    </row>
    <row r="42" spans="1:20" s="24" customFormat="1" ht="14.25" hidden="1" customHeight="1" x14ac:dyDescent="0.25">
      <c r="A42" s="638" t="s">
        <v>494</v>
      </c>
      <c r="B42" s="653"/>
      <c r="C42" s="655"/>
      <c r="D42" s="654"/>
      <c r="E42" s="654"/>
      <c r="F42" s="654"/>
      <c r="G42" s="654"/>
      <c r="H42" s="654"/>
      <c r="I42" s="654"/>
      <c r="J42" s="654"/>
      <c r="K42" s="654"/>
      <c r="L42" s="708">
        <f t="shared" si="5"/>
        <v>0</v>
      </c>
      <c r="M42" s="654"/>
      <c r="N42" s="654"/>
      <c r="O42" s="654"/>
      <c r="P42" s="654"/>
      <c r="Q42" s="654"/>
      <c r="R42" s="641"/>
      <c r="S42" s="641"/>
      <c r="T42" s="641"/>
    </row>
    <row r="43" spans="1:20" s="24" customFormat="1" ht="14.25" hidden="1" customHeight="1" x14ac:dyDescent="0.25">
      <c r="A43" s="638" t="s">
        <v>495</v>
      </c>
      <c r="B43" s="653"/>
      <c r="C43" s="655"/>
      <c r="D43" s="654"/>
      <c r="E43" s="654"/>
      <c r="F43" s="654"/>
      <c r="G43" s="654"/>
      <c r="H43" s="654"/>
      <c r="I43" s="654"/>
      <c r="J43" s="654"/>
      <c r="K43" s="654"/>
      <c r="L43" s="708">
        <f t="shared" si="5"/>
        <v>0</v>
      </c>
      <c r="M43" s="654"/>
      <c r="N43" s="654"/>
      <c r="O43" s="654"/>
      <c r="P43" s="654"/>
      <c r="Q43" s="654"/>
      <c r="R43" s="641"/>
      <c r="S43" s="641"/>
      <c r="T43" s="641"/>
    </row>
    <row r="44" spans="1:20" s="24" customFormat="1" ht="14.25" hidden="1" customHeight="1" x14ac:dyDescent="0.25">
      <c r="A44" s="638" t="s">
        <v>544</v>
      </c>
      <c r="B44" s="653"/>
      <c r="C44" s="655"/>
      <c r="D44" s="654"/>
      <c r="E44" s="654"/>
      <c r="F44" s="654"/>
      <c r="G44" s="654"/>
      <c r="H44" s="654"/>
      <c r="I44" s="654"/>
      <c r="J44" s="654"/>
      <c r="K44" s="654"/>
      <c r="L44" s="708">
        <f t="shared" si="5"/>
        <v>0</v>
      </c>
      <c r="M44" s="654"/>
      <c r="N44" s="654"/>
      <c r="O44" s="654"/>
      <c r="P44" s="654"/>
      <c r="Q44" s="654"/>
      <c r="R44" s="641"/>
      <c r="S44" s="641"/>
      <c r="T44" s="641"/>
    </row>
    <row r="45" spans="1:20" s="24" customFormat="1" ht="14.25" hidden="1" customHeight="1" x14ac:dyDescent="0.25">
      <c r="A45" s="638" t="s">
        <v>545</v>
      </c>
      <c r="B45" s="653"/>
      <c r="C45" s="655"/>
      <c r="D45" s="654"/>
      <c r="E45" s="654"/>
      <c r="F45" s="654"/>
      <c r="G45" s="654"/>
      <c r="H45" s="654"/>
      <c r="I45" s="654"/>
      <c r="J45" s="654"/>
      <c r="K45" s="654"/>
      <c r="L45" s="708">
        <f t="shared" si="5"/>
        <v>0</v>
      </c>
      <c r="M45" s="654"/>
      <c r="N45" s="654"/>
      <c r="O45" s="654"/>
      <c r="P45" s="654"/>
      <c r="Q45" s="654"/>
      <c r="R45" s="641"/>
      <c r="S45" s="641"/>
      <c r="T45" s="641"/>
    </row>
    <row r="46" spans="1:20" s="24" customFormat="1" ht="14.25" hidden="1" customHeight="1" x14ac:dyDescent="0.25">
      <c r="A46" s="638" t="s">
        <v>546</v>
      </c>
      <c r="B46" s="653"/>
      <c r="C46" s="655"/>
      <c r="D46" s="654"/>
      <c r="E46" s="654"/>
      <c r="F46" s="654"/>
      <c r="G46" s="654"/>
      <c r="H46" s="654"/>
      <c r="I46" s="654"/>
      <c r="J46" s="654"/>
      <c r="K46" s="654"/>
      <c r="L46" s="708">
        <f t="shared" si="5"/>
        <v>0</v>
      </c>
      <c r="M46" s="654"/>
      <c r="N46" s="654"/>
      <c r="O46" s="654"/>
      <c r="P46" s="654"/>
      <c r="Q46" s="654"/>
      <c r="R46" s="654"/>
      <c r="S46" s="641"/>
      <c r="T46" s="641"/>
    </row>
    <row r="47" spans="1:20" s="24" customFormat="1" ht="14.25" hidden="1" customHeight="1" x14ac:dyDescent="0.25">
      <c r="A47" s="638" t="s">
        <v>547</v>
      </c>
      <c r="B47" s="653"/>
      <c r="C47" s="655"/>
      <c r="D47" s="654"/>
      <c r="E47" s="654"/>
      <c r="F47" s="654"/>
      <c r="G47" s="654"/>
      <c r="H47" s="654"/>
      <c r="I47" s="654"/>
      <c r="J47" s="654"/>
      <c r="K47" s="654"/>
      <c r="L47" s="708">
        <f t="shared" si="5"/>
        <v>0</v>
      </c>
      <c r="M47" s="654"/>
      <c r="N47" s="654"/>
      <c r="O47" s="654"/>
      <c r="P47" s="654"/>
      <c r="Q47" s="654"/>
      <c r="R47" s="654"/>
      <c r="S47" s="641"/>
      <c r="T47" s="641"/>
    </row>
    <row r="48" spans="1:20" s="24" customFormat="1" ht="14.25" hidden="1" customHeight="1" x14ac:dyDescent="0.25">
      <c r="A48" s="638" t="s">
        <v>103</v>
      </c>
      <c r="B48" s="653"/>
      <c r="C48" s="655"/>
      <c r="D48" s="654"/>
      <c r="E48" s="654"/>
      <c r="F48" s="654"/>
      <c r="G48" s="654"/>
      <c r="H48" s="654"/>
      <c r="I48" s="654"/>
      <c r="J48" s="654"/>
      <c r="K48" s="654"/>
      <c r="L48" s="708">
        <f t="shared" si="5"/>
        <v>0</v>
      </c>
      <c r="M48" s="654"/>
      <c r="N48" s="654"/>
      <c r="O48" s="654"/>
      <c r="P48" s="654"/>
      <c r="Q48" s="654"/>
      <c r="R48" s="654"/>
      <c r="S48" s="641"/>
      <c r="T48" s="641"/>
    </row>
    <row r="49" spans="1:20" s="24" customFormat="1" ht="14.25" hidden="1" customHeight="1" x14ac:dyDescent="0.25">
      <c r="A49" s="638" t="s">
        <v>572</v>
      </c>
      <c r="B49" s="670"/>
      <c r="C49" s="669"/>
      <c r="D49" s="654"/>
      <c r="E49" s="654"/>
      <c r="F49" s="654"/>
      <c r="G49" s="654"/>
      <c r="H49" s="654"/>
      <c r="I49" s="654"/>
      <c r="J49" s="654"/>
      <c r="K49" s="654"/>
      <c r="L49" s="708">
        <f t="shared" si="5"/>
        <v>0</v>
      </c>
      <c r="M49" s="654"/>
      <c r="N49" s="654"/>
      <c r="O49" s="654"/>
      <c r="P49" s="654"/>
      <c r="Q49" s="654"/>
      <c r="R49" s="641"/>
      <c r="S49" s="641"/>
      <c r="T49" s="641"/>
    </row>
    <row r="50" spans="1:20" s="24" customFormat="1" ht="14.25" hidden="1" customHeight="1" x14ac:dyDescent="0.25">
      <c r="A50" s="638" t="s">
        <v>573</v>
      </c>
      <c r="B50" s="653"/>
      <c r="C50" s="655"/>
      <c r="D50" s="654"/>
      <c r="E50" s="654"/>
      <c r="F50" s="654"/>
      <c r="G50" s="654"/>
      <c r="H50" s="654"/>
      <c r="I50" s="654"/>
      <c r="J50" s="654"/>
      <c r="K50" s="654"/>
      <c r="L50" s="708">
        <f t="shared" si="5"/>
        <v>0</v>
      </c>
      <c r="M50" s="654"/>
      <c r="N50" s="654"/>
      <c r="O50" s="654"/>
      <c r="P50" s="654"/>
      <c r="Q50" s="654"/>
      <c r="R50" s="641"/>
      <c r="S50" s="641"/>
      <c r="T50" s="641"/>
    </row>
    <row r="51" spans="1:20" s="24" customFormat="1" ht="14.25" hidden="1" customHeight="1" x14ac:dyDescent="0.25">
      <c r="A51" s="638" t="s">
        <v>106</v>
      </c>
      <c r="B51" s="653"/>
      <c r="C51" s="655"/>
      <c r="D51" s="654"/>
      <c r="E51" s="654"/>
      <c r="F51" s="654"/>
      <c r="G51" s="654"/>
      <c r="H51" s="654"/>
      <c r="I51" s="654"/>
      <c r="J51" s="654"/>
      <c r="K51" s="654"/>
      <c r="L51" s="708">
        <f t="shared" si="5"/>
        <v>0</v>
      </c>
      <c r="M51" s="654"/>
      <c r="N51" s="654"/>
      <c r="O51" s="654"/>
      <c r="P51" s="654"/>
      <c r="Q51" s="654"/>
      <c r="R51" s="641"/>
      <c r="S51" s="641"/>
      <c r="T51" s="641"/>
    </row>
    <row r="52" spans="1:20" s="24" customFormat="1" ht="14.25" hidden="1" customHeight="1" x14ac:dyDescent="0.25">
      <c r="A52" s="638" t="s">
        <v>107</v>
      </c>
      <c r="B52" s="653"/>
      <c r="C52" s="655"/>
      <c r="D52" s="654"/>
      <c r="E52" s="654"/>
      <c r="F52" s="654"/>
      <c r="G52" s="654"/>
      <c r="H52" s="654"/>
      <c r="I52" s="654"/>
      <c r="J52" s="654"/>
      <c r="K52" s="654"/>
      <c r="L52" s="708">
        <f t="shared" si="5"/>
        <v>0</v>
      </c>
      <c r="M52" s="654"/>
      <c r="N52" s="654"/>
      <c r="O52" s="654"/>
      <c r="P52" s="654"/>
      <c r="Q52" s="654"/>
      <c r="R52" s="641"/>
      <c r="S52" s="641"/>
      <c r="T52" s="641"/>
    </row>
    <row r="53" spans="1:20" s="24" customFormat="1" ht="14.25" hidden="1" customHeight="1" x14ac:dyDescent="0.25">
      <c r="A53" s="638" t="s">
        <v>108</v>
      </c>
      <c r="B53" s="670"/>
      <c r="C53" s="669"/>
      <c r="D53" s="654"/>
      <c r="E53" s="654"/>
      <c r="F53" s="654"/>
      <c r="G53" s="654"/>
      <c r="H53" s="654"/>
      <c r="I53" s="654"/>
      <c r="J53" s="654"/>
      <c r="K53" s="654"/>
      <c r="L53" s="708">
        <f t="shared" si="5"/>
        <v>0</v>
      </c>
      <c r="M53" s="654"/>
      <c r="N53" s="654"/>
      <c r="O53" s="654"/>
      <c r="P53" s="654"/>
      <c r="Q53" s="654"/>
      <c r="R53" s="641"/>
      <c r="S53" s="641"/>
      <c r="T53" s="641"/>
    </row>
    <row r="54" spans="1:20" s="24" customFormat="1" ht="14.25" hidden="1" customHeight="1" x14ac:dyDescent="0.25">
      <c r="A54" s="638" t="s">
        <v>111</v>
      </c>
      <c r="B54" s="653"/>
      <c r="C54" s="655"/>
      <c r="D54" s="654"/>
      <c r="E54" s="654"/>
      <c r="F54" s="654"/>
      <c r="G54" s="654"/>
      <c r="H54" s="654"/>
      <c r="I54" s="654"/>
      <c r="J54" s="654"/>
      <c r="K54" s="654"/>
      <c r="L54" s="708">
        <f t="shared" si="5"/>
        <v>0</v>
      </c>
      <c r="M54" s="654"/>
      <c r="N54" s="654"/>
      <c r="O54" s="654"/>
      <c r="P54" s="654"/>
      <c r="Q54" s="654"/>
      <c r="R54" s="641"/>
      <c r="S54" s="641"/>
      <c r="T54" s="641"/>
    </row>
    <row r="55" spans="1:20" s="24" customFormat="1" ht="14.25" hidden="1" customHeight="1" x14ac:dyDescent="0.25">
      <c r="A55" s="638" t="s">
        <v>114</v>
      </c>
      <c r="B55" s="653"/>
      <c r="C55" s="655"/>
      <c r="D55" s="654"/>
      <c r="E55" s="654"/>
      <c r="F55" s="654"/>
      <c r="G55" s="654"/>
      <c r="H55" s="654"/>
      <c r="I55" s="654"/>
      <c r="J55" s="654"/>
      <c r="K55" s="654"/>
      <c r="L55" s="708">
        <f t="shared" si="5"/>
        <v>0</v>
      </c>
      <c r="M55" s="654"/>
      <c r="N55" s="654"/>
      <c r="O55" s="654"/>
      <c r="P55" s="654"/>
      <c r="Q55" s="654"/>
      <c r="R55" s="641"/>
      <c r="S55" s="641"/>
      <c r="T55" s="641"/>
    </row>
    <row r="56" spans="1:20" s="24" customFormat="1" ht="14.45" hidden="1" customHeight="1" x14ac:dyDescent="0.25">
      <c r="A56" s="638" t="s">
        <v>115</v>
      </c>
      <c r="B56" s="670"/>
      <c r="C56" s="669"/>
      <c r="D56" s="654"/>
      <c r="E56" s="654"/>
      <c r="F56" s="654"/>
      <c r="G56" s="654"/>
      <c r="H56" s="654"/>
      <c r="I56" s="654"/>
      <c r="J56" s="654"/>
      <c r="K56" s="654"/>
      <c r="L56" s="708">
        <f t="shared" si="5"/>
        <v>0</v>
      </c>
      <c r="M56" s="654"/>
      <c r="N56" s="654"/>
      <c r="O56" s="654"/>
      <c r="P56" s="654"/>
      <c r="Q56" s="654"/>
      <c r="R56" s="641"/>
      <c r="S56" s="641"/>
      <c r="T56" s="641"/>
    </row>
    <row r="57" spans="1:20" s="24" customFormat="1" ht="14.45" hidden="1" customHeight="1" x14ac:dyDescent="0.25">
      <c r="A57" s="638" t="s">
        <v>116</v>
      </c>
      <c r="B57" s="653"/>
      <c r="C57" s="655"/>
      <c r="D57" s="654"/>
      <c r="E57" s="654"/>
      <c r="F57" s="654"/>
      <c r="G57" s="654"/>
      <c r="H57" s="654"/>
      <c r="I57" s="654"/>
      <c r="J57" s="654"/>
      <c r="K57" s="654"/>
      <c r="L57" s="708">
        <f t="shared" si="5"/>
        <v>0</v>
      </c>
      <c r="M57" s="654"/>
      <c r="N57" s="654"/>
      <c r="O57" s="654"/>
      <c r="P57" s="654"/>
      <c r="Q57" s="654"/>
      <c r="R57" s="641"/>
      <c r="S57" s="641"/>
      <c r="T57" s="641"/>
    </row>
    <row r="58" spans="1:20" s="24" customFormat="1" ht="14.45" hidden="1" customHeight="1" x14ac:dyDescent="0.25">
      <c r="A58" s="638" t="s">
        <v>117</v>
      </c>
      <c r="B58" s="653"/>
      <c r="C58" s="655"/>
      <c r="D58" s="654"/>
      <c r="E58" s="654"/>
      <c r="F58" s="654"/>
      <c r="G58" s="654"/>
      <c r="H58" s="654"/>
      <c r="I58" s="654"/>
      <c r="J58" s="654"/>
      <c r="K58" s="654"/>
      <c r="L58" s="708">
        <f t="shared" si="5"/>
        <v>0</v>
      </c>
      <c r="M58" s="654"/>
      <c r="N58" s="654"/>
      <c r="O58" s="654"/>
      <c r="P58" s="654"/>
      <c r="Q58" s="654"/>
      <c r="R58" s="641"/>
      <c r="S58" s="641"/>
      <c r="T58" s="641"/>
    </row>
    <row r="59" spans="1:20" s="24" customFormat="1" ht="14.45" hidden="1" customHeight="1" x14ac:dyDescent="0.25">
      <c r="A59" s="638" t="s">
        <v>120</v>
      </c>
      <c r="B59" s="653"/>
      <c r="C59" s="655"/>
      <c r="D59" s="654"/>
      <c r="E59" s="654"/>
      <c r="F59" s="654"/>
      <c r="G59" s="654"/>
      <c r="H59" s="654"/>
      <c r="I59" s="654"/>
      <c r="J59" s="654"/>
      <c r="K59" s="654"/>
      <c r="L59" s="708">
        <f t="shared" si="5"/>
        <v>0</v>
      </c>
      <c r="M59" s="654"/>
      <c r="N59" s="654"/>
      <c r="O59" s="654"/>
      <c r="P59" s="654"/>
      <c r="Q59" s="654"/>
      <c r="R59" s="641"/>
      <c r="S59" s="641"/>
      <c r="T59" s="641"/>
    </row>
    <row r="60" spans="1:20" s="24" customFormat="1" ht="14.45" hidden="1" customHeight="1" x14ac:dyDescent="0.25">
      <c r="A60" s="638" t="s">
        <v>123</v>
      </c>
      <c r="B60" s="639"/>
      <c r="C60" s="640"/>
      <c r="D60" s="656"/>
      <c r="E60" s="656"/>
      <c r="F60" s="656"/>
      <c r="G60" s="656"/>
      <c r="H60" s="654"/>
      <c r="I60" s="654"/>
      <c r="J60" s="654"/>
      <c r="K60" s="641"/>
      <c r="L60" s="708">
        <f t="shared" si="5"/>
        <v>0</v>
      </c>
      <c r="M60" s="641"/>
      <c r="N60" s="641"/>
      <c r="O60" s="641"/>
      <c r="P60" s="641"/>
      <c r="Q60" s="641"/>
      <c r="R60" s="641"/>
      <c r="S60" s="671"/>
      <c r="T60" s="641"/>
    </row>
    <row r="61" spans="1:20" s="24" customFormat="1" ht="14.45" customHeight="1" x14ac:dyDescent="0.25">
      <c r="A61" s="638"/>
      <c r="B61" s="672"/>
      <c r="C61" s="673"/>
      <c r="D61" s="660"/>
      <c r="E61" s="660"/>
      <c r="F61" s="660"/>
      <c r="G61" s="660"/>
      <c r="H61" s="674"/>
      <c r="I61" s="674"/>
      <c r="J61" s="674"/>
      <c r="K61" s="661"/>
      <c r="L61" s="755"/>
      <c r="M61" s="661"/>
      <c r="N61" s="661"/>
      <c r="O61" s="661"/>
      <c r="P61" s="661"/>
      <c r="Q61" s="661"/>
      <c r="R61" s="661"/>
      <c r="S61" s="675"/>
      <c r="T61" s="661"/>
    </row>
    <row r="62" spans="1:20" s="24" customFormat="1" ht="14.45" customHeight="1" x14ac:dyDescent="0.25">
      <c r="A62" s="638"/>
      <c r="B62" s="676"/>
      <c r="C62" s="648"/>
      <c r="D62" s="646"/>
      <c r="E62" s="646"/>
      <c r="F62" s="646"/>
      <c r="G62" s="646"/>
      <c r="H62" s="662"/>
      <c r="I62" s="662"/>
      <c r="J62" s="662"/>
      <c r="K62" s="647"/>
      <c r="L62" s="754"/>
      <c r="M62" s="753"/>
      <c r="N62" s="647"/>
      <c r="O62" s="647"/>
      <c r="P62" s="647"/>
      <c r="Q62" s="647"/>
      <c r="R62" s="647"/>
      <c r="S62" s="677"/>
      <c r="T62" s="647"/>
    </row>
    <row r="63" spans="1:20" s="24" customFormat="1" ht="14.45" customHeight="1" x14ac:dyDescent="0.25">
      <c r="A63" s="638"/>
      <c r="B63" s="676"/>
      <c r="C63" s="648"/>
      <c r="D63" s="646"/>
      <c r="E63" s="646"/>
      <c r="F63" s="646"/>
      <c r="G63" s="646"/>
      <c r="H63" s="662"/>
      <c r="I63" s="662"/>
      <c r="J63" s="662"/>
      <c r="K63" s="647"/>
      <c r="L63" s="647"/>
      <c r="M63" s="647"/>
      <c r="N63" s="647"/>
      <c r="O63" s="647"/>
      <c r="P63" s="647"/>
      <c r="Q63" s="647"/>
      <c r="R63" s="647"/>
      <c r="S63" s="677"/>
      <c r="T63" s="647"/>
    </row>
    <row r="64" spans="1:20" s="24" customFormat="1" ht="14.45" customHeight="1" x14ac:dyDescent="0.25">
      <c r="A64" s="638" t="s">
        <v>489</v>
      </c>
      <c r="B64" s="678" t="s">
        <v>607</v>
      </c>
      <c r="C64" s="648"/>
      <c r="D64" s="646"/>
      <c r="E64" s="646"/>
      <c r="F64" s="646"/>
      <c r="G64" s="646"/>
      <c r="H64" s="662"/>
      <c r="I64" s="662"/>
      <c r="J64" s="662"/>
      <c r="K64" s="647"/>
      <c r="L64" s="647"/>
      <c r="M64" s="647"/>
      <c r="N64" s="647"/>
      <c r="O64" s="647"/>
      <c r="P64" s="647"/>
      <c r="Q64" s="647"/>
      <c r="R64" s="647"/>
      <c r="S64" s="677"/>
      <c r="T64" s="647"/>
    </row>
    <row r="65" spans="1:20" s="24" customFormat="1" ht="14.45" customHeight="1" x14ac:dyDescent="0.25">
      <c r="A65" s="638" t="s">
        <v>490</v>
      </c>
      <c r="B65" s="679" t="s">
        <v>608</v>
      </c>
      <c r="C65" s="680"/>
      <c r="D65" s="681"/>
      <c r="E65" s="681"/>
      <c r="F65" s="681"/>
      <c r="G65" s="681"/>
      <c r="H65" s="682"/>
      <c r="I65" s="682"/>
      <c r="J65" s="682"/>
      <c r="K65" s="683"/>
      <c r="L65" s="683"/>
      <c r="M65" s="683"/>
      <c r="N65" s="683"/>
      <c r="O65" s="683"/>
      <c r="P65" s="683"/>
      <c r="Q65" s="683"/>
      <c r="R65" s="683"/>
      <c r="S65" s="684"/>
      <c r="T65" s="684"/>
    </row>
    <row r="66" spans="1:20" s="24" customFormat="1" ht="14.45" customHeight="1" x14ac:dyDescent="0.25">
      <c r="A66" s="638" t="s">
        <v>491</v>
      </c>
      <c r="B66" s="685" t="s">
        <v>609</v>
      </c>
      <c r="C66" s="680"/>
      <c r="D66" s="681"/>
      <c r="E66" s="681"/>
      <c r="F66" s="681"/>
      <c r="G66" s="681"/>
      <c r="H66" s="682"/>
      <c r="I66" s="682"/>
      <c r="J66" s="682"/>
      <c r="K66" s="683">
        <v>1</v>
      </c>
      <c r="L66" s="683">
        <f t="shared" ref="L66:L74" si="7">K66</f>
        <v>1</v>
      </c>
      <c r="M66" s="683"/>
      <c r="N66" s="683"/>
      <c r="O66" s="683">
        <v>1</v>
      </c>
      <c r="P66" s="683">
        <f t="shared" ref="P66:P74" si="8">D66+H66+L66</f>
        <v>1</v>
      </c>
      <c r="Q66" s="683"/>
      <c r="R66" s="683"/>
      <c r="S66" s="684">
        <f t="shared" ref="S66:S74" si="9">O66+Q66/2</f>
        <v>1</v>
      </c>
      <c r="T66" s="684">
        <f t="shared" ref="T66:T74" si="10">P66+R66/2</f>
        <v>1</v>
      </c>
    </row>
    <row r="67" spans="1:20" s="24" customFormat="1" ht="14.45" customHeight="1" x14ac:dyDescent="0.25">
      <c r="A67" s="638" t="s">
        <v>492</v>
      </c>
      <c r="B67" s="685" t="s">
        <v>610</v>
      </c>
      <c r="C67" s="680"/>
      <c r="D67" s="681"/>
      <c r="E67" s="681"/>
      <c r="F67" s="681"/>
      <c r="G67" s="681"/>
      <c r="H67" s="682"/>
      <c r="I67" s="682"/>
      <c r="J67" s="682"/>
      <c r="K67" s="683">
        <v>1</v>
      </c>
      <c r="L67" s="683">
        <f t="shared" si="7"/>
        <v>1</v>
      </c>
      <c r="M67" s="683"/>
      <c r="N67" s="683"/>
      <c r="O67" s="683">
        <v>1</v>
      </c>
      <c r="P67" s="683">
        <f t="shared" si="8"/>
        <v>1</v>
      </c>
      <c r="Q67" s="683"/>
      <c r="R67" s="683"/>
      <c r="S67" s="684">
        <f t="shared" si="9"/>
        <v>1</v>
      </c>
      <c r="T67" s="684">
        <f t="shared" si="10"/>
        <v>1</v>
      </c>
    </row>
    <row r="68" spans="1:20" s="24" customFormat="1" ht="14.45" customHeight="1" x14ac:dyDescent="0.25">
      <c r="A68" s="638" t="s">
        <v>493</v>
      </c>
      <c r="B68" s="685" t="s">
        <v>611</v>
      </c>
      <c r="C68" s="680"/>
      <c r="D68" s="681"/>
      <c r="E68" s="681"/>
      <c r="F68" s="681"/>
      <c r="G68" s="681"/>
      <c r="H68" s="682"/>
      <c r="I68" s="682"/>
      <c r="J68" s="682"/>
      <c r="K68" s="683">
        <v>2</v>
      </c>
      <c r="L68" s="683">
        <f t="shared" si="7"/>
        <v>2</v>
      </c>
      <c r="M68" s="683"/>
      <c r="N68" s="683"/>
      <c r="O68" s="683">
        <v>2</v>
      </c>
      <c r="P68" s="683">
        <f t="shared" si="8"/>
        <v>2</v>
      </c>
      <c r="Q68" s="683"/>
      <c r="R68" s="683"/>
      <c r="S68" s="684">
        <f t="shared" si="9"/>
        <v>2</v>
      </c>
      <c r="T68" s="684">
        <f t="shared" si="10"/>
        <v>2</v>
      </c>
    </row>
    <row r="69" spans="1:20" s="24" customFormat="1" ht="14.45" customHeight="1" x14ac:dyDescent="0.25">
      <c r="A69" s="638" t="s">
        <v>494</v>
      </c>
      <c r="B69" s="685" t="s">
        <v>612</v>
      </c>
      <c r="C69" s="680"/>
      <c r="D69" s="681"/>
      <c r="E69" s="681"/>
      <c r="F69" s="681"/>
      <c r="G69" s="681"/>
      <c r="H69" s="682"/>
      <c r="I69" s="682"/>
      <c r="J69" s="682"/>
      <c r="K69" s="683">
        <v>1</v>
      </c>
      <c r="L69" s="683">
        <f t="shared" si="7"/>
        <v>1</v>
      </c>
      <c r="M69" s="683"/>
      <c r="N69" s="683"/>
      <c r="O69" s="683">
        <v>1</v>
      </c>
      <c r="P69" s="683">
        <f t="shared" si="8"/>
        <v>1</v>
      </c>
      <c r="Q69" s="683"/>
      <c r="R69" s="683"/>
      <c r="S69" s="684">
        <f t="shared" si="9"/>
        <v>1</v>
      </c>
      <c r="T69" s="684">
        <f t="shared" si="10"/>
        <v>1</v>
      </c>
    </row>
    <row r="70" spans="1:20" s="24" customFormat="1" ht="14.45" customHeight="1" x14ac:dyDescent="0.25">
      <c r="A70" s="638" t="s">
        <v>495</v>
      </c>
      <c r="B70" s="685" t="s">
        <v>613</v>
      </c>
      <c r="C70" s="680"/>
      <c r="D70" s="681"/>
      <c r="E70" s="681"/>
      <c r="F70" s="681"/>
      <c r="G70" s="681"/>
      <c r="H70" s="682"/>
      <c r="I70" s="682"/>
      <c r="J70" s="682"/>
      <c r="K70" s="683">
        <v>1</v>
      </c>
      <c r="L70" s="683">
        <f t="shared" si="7"/>
        <v>1</v>
      </c>
      <c r="M70" s="683"/>
      <c r="N70" s="683"/>
      <c r="O70" s="683">
        <v>1</v>
      </c>
      <c r="P70" s="683">
        <f t="shared" si="8"/>
        <v>1</v>
      </c>
      <c r="Q70" s="683"/>
      <c r="R70" s="683"/>
      <c r="S70" s="684">
        <f t="shared" si="9"/>
        <v>1</v>
      </c>
      <c r="T70" s="684">
        <f t="shared" si="10"/>
        <v>1</v>
      </c>
    </row>
    <row r="71" spans="1:20" s="24" customFormat="1" ht="14.45" customHeight="1" x14ac:dyDescent="0.25">
      <c r="A71" s="638" t="s">
        <v>544</v>
      </c>
      <c r="B71" s="685" t="s">
        <v>732</v>
      </c>
      <c r="C71" s="680"/>
      <c r="D71" s="681"/>
      <c r="E71" s="681"/>
      <c r="F71" s="681"/>
      <c r="G71" s="681"/>
      <c r="H71" s="682"/>
      <c r="I71" s="682"/>
      <c r="J71" s="682"/>
      <c r="K71" s="683">
        <v>1</v>
      </c>
      <c r="L71" s="683">
        <f t="shared" si="7"/>
        <v>1</v>
      </c>
      <c r="M71" s="683"/>
      <c r="N71" s="683"/>
      <c r="O71" s="683">
        <v>1</v>
      </c>
      <c r="P71" s="683">
        <f t="shared" si="8"/>
        <v>1</v>
      </c>
      <c r="Q71" s="683"/>
      <c r="R71" s="683"/>
      <c r="S71" s="684">
        <f t="shared" si="9"/>
        <v>1</v>
      </c>
      <c r="T71" s="684">
        <f t="shared" si="10"/>
        <v>1</v>
      </c>
    </row>
    <row r="72" spans="1:20" s="24" customFormat="1" ht="14.45" customHeight="1" x14ac:dyDescent="0.25">
      <c r="A72" s="638" t="s">
        <v>545</v>
      </c>
      <c r="B72" s="685" t="s">
        <v>733</v>
      </c>
      <c r="C72" s="680"/>
      <c r="D72" s="681"/>
      <c r="E72" s="681"/>
      <c r="F72" s="681"/>
      <c r="G72" s="681"/>
      <c r="H72" s="682"/>
      <c r="I72" s="682"/>
      <c r="J72" s="682"/>
      <c r="K72" s="683">
        <v>1</v>
      </c>
      <c r="L72" s="683">
        <f t="shared" si="7"/>
        <v>1</v>
      </c>
      <c r="M72" s="683"/>
      <c r="N72" s="683"/>
      <c r="O72" s="683">
        <v>1</v>
      </c>
      <c r="P72" s="683">
        <f t="shared" si="8"/>
        <v>1</v>
      </c>
      <c r="Q72" s="683"/>
      <c r="R72" s="683"/>
      <c r="S72" s="684">
        <f t="shared" si="9"/>
        <v>1</v>
      </c>
      <c r="T72" s="684">
        <f t="shared" si="10"/>
        <v>1</v>
      </c>
    </row>
    <row r="73" spans="1:20" s="24" customFormat="1" ht="14.45" customHeight="1" x14ac:dyDescent="0.25">
      <c r="A73" s="638" t="s">
        <v>546</v>
      </c>
      <c r="B73" s="685" t="s">
        <v>614</v>
      </c>
      <c r="C73" s="680"/>
      <c r="D73" s="681"/>
      <c r="E73" s="681"/>
      <c r="F73" s="681"/>
      <c r="G73" s="681"/>
      <c r="H73" s="682"/>
      <c r="I73" s="682"/>
      <c r="J73" s="682"/>
      <c r="K73" s="683">
        <v>1</v>
      </c>
      <c r="L73" s="683">
        <f t="shared" si="7"/>
        <v>1</v>
      </c>
      <c r="M73" s="683"/>
      <c r="N73" s="683"/>
      <c r="O73" s="683">
        <v>1</v>
      </c>
      <c r="P73" s="683">
        <f t="shared" si="8"/>
        <v>1</v>
      </c>
      <c r="Q73" s="683"/>
      <c r="R73" s="683"/>
      <c r="S73" s="684">
        <f t="shared" si="9"/>
        <v>1</v>
      </c>
      <c r="T73" s="684">
        <f t="shared" si="10"/>
        <v>1</v>
      </c>
    </row>
    <row r="74" spans="1:20" s="24" customFormat="1" ht="14.45" customHeight="1" x14ac:dyDescent="0.25">
      <c r="A74" s="638" t="s">
        <v>547</v>
      </c>
      <c r="B74" s="685" t="s">
        <v>615</v>
      </c>
      <c r="C74" s="680"/>
      <c r="D74" s="681"/>
      <c r="E74" s="681"/>
      <c r="F74" s="681"/>
      <c r="G74" s="681"/>
      <c r="H74" s="682"/>
      <c r="I74" s="682"/>
      <c r="J74" s="682"/>
      <c r="K74" s="683">
        <v>1</v>
      </c>
      <c r="L74" s="683">
        <f t="shared" si="7"/>
        <v>1</v>
      </c>
      <c r="M74" s="683"/>
      <c r="N74" s="683"/>
      <c r="O74" s="683">
        <v>1</v>
      </c>
      <c r="P74" s="683">
        <f t="shared" si="8"/>
        <v>1</v>
      </c>
      <c r="Q74" s="683"/>
      <c r="R74" s="683"/>
      <c r="S74" s="684">
        <f t="shared" si="9"/>
        <v>1</v>
      </c>
      <c r="T74" s="684">
        <f t="shared" si="10"/>
        <v>1</v>
      </c>
    </row>
    <row r="75" spans="1:20" s="24" customFormat="1" ht="14.45" customHeight="1" x14ac:dyDescent="0.25">
      <c r="A75" s="638" t="s">
        <v>103</v>
      </c>
      <c r="B75" s="679" t="s">
        <v>616</v>
      </c>
      <c r="C75" s="680"/>
      <c r="D75" s="681"/>
      <c r="E75" s="681"/>
      <c r="F75" s="681"/>
      <c r="G75" s="681"/>
      <c r="H75" s="682"/>
      <c r="I75" s="682"/>
      <c r="J75" s="682"/>
      <c r="K75" s="683"/>
      <c r="L75" s="683"/>
      <c r="M75" s="683"/>
      <c r="N75" s="683"/>
      <c r="O75" s="683"/>
      <c r="P75" s="683"/>
      <c r="Q75" s="683"/>
      <c r="R75" s="683"/>
      <c r="S75" s="684"/>
      <c r="T75" s="684"/>
    </row>
    <row r="76" spans="1:20" s="24" customFormat="1" ht="14.45" customHeight="1" x14ac:dyDescent="0.25">
      <c r="A76" s="638" t="s">
        <v>572</v>
      </c>
      <c r="B76" s="685" t="s">
        <v>617</v>
      </c>
      <c r="C76" s="680"/>
      <c r="D76" s="681"/>
      <c r="E76" s="681"/>
      <c r="F76" s="681"/>
      <c r="G76" s="681"/>
      <c r="H76" s="682"/>
      <c r="I76" s="682"/>
      <c r="J76" s="682"/>
      <c r="K76" s="683">
        <v>1</v>
      </c>
      <c r="L76" s="683">
        <f t="shared" ref="L76:L83" si="11">K76</f>
        <v>1</v>
      </c>
      <c r="M76" s="683"/>
      <c r="N76" s="683"/>
      <c r="O76" s="683">
        <v>1</v>
      </c>
      <c r="P76" s="683">
        <f t="shared" ref="P76:P83" si="12">D76+H76+L76</f>
        <v>1</v>
      </c>
      <c r="Q76" s="683"/>
      <c r="R76" s="683"/>
      <c r="S76" s="684">
        <f t="shared" ref="S76:T83" si="13">O76+Q76/2</f>
        <v>1</v>
      </c>
      <c r="T76" s="684">
        <f t="shared" si="13"/>
        <v>1</v>
      </c>
    </row>
    <row r="77" spans="1:20" s="24" customFormat="1" ht="14.45" customHeight="1" x14ac:dyDescent="0.25">
      <c r="A77" s="638" t="s">
        <v>573</v>
      </c>
      <c r="B77" s="685" t="s">
        <v>618</v>
      </c>
      <c r="C77" s="680"/>
      <c r="D77" s="681"/>
      <c r="E77" s="681"/>
      <c r="F77" s="681"/>
      <c r="G77" s="681"/>
      <c r="H77" s="682"/>
      <c r="I77" s="682"/>
      <c r="J77" s="682"/>
      <c r="K77" s="683">
        <v>1</v>
      </c>
      <c r="L77" s="683">
        <f t="shared" si="11"/>
        <v>1</v>
      </c>
      <c r="M77" s="683"/>
      <c r="N77" s="683"/>
      <c r="O77" s="683">
        <v>1</v>
      </c>
      <c r="P77" s="683">
        <f t="shared" si="12"/>
        <v>1</v>
      </c>
      <c r="Q77" s="683"/>
      <c r="R77" s="683"/>
      <c r="S77" s="684">
        <f t="shared" si="13"/>
        <v>1</v>
      </c>
      <c r="T77" s="684">
        <f t="shared" si="13"/>
        <v>1</v>
      </c>
    </row>
    <row r="78" spans="1:20" s="24" customFormat="1" ht="14.45" customHeight="1" x14ac:dyDescent="0.25">
      <c r="A78" s="638" t="s">
        <v>106</v>
      </c>
      <c r="B78" s="685" t="s">
        <v>619</v>
      </c>
      <c r="C78" s="680"/>
      <c r="D78" s="681"/>
      <c r="E78" s="681"/>
      <c r="F78" s="681"/>
      <c r="G78" s="681"/>
      <c r="H78" s="682"/>
      <c r="I78" s="682"/>
      <c r="J78" s="682"/>
      <c r="K78" s="683">
        <v>1</v>
      </c>
      <c r="L78" s="683">
        <f t="shared" si="11"/>
        <v>1</v>
      </c>
      <c r="M78" s="683"/>
      <c r="N78" s="683"/>
      <c r="O78" s="683">
        <v>1</v>
      </c>
      <c r="P78" s="683">
        <f t="shared" si="12"/>
        <v>1</v>
      </c>
      <c r="Q78" s="683"/>
      <c r="R78" s="683"/>
      <c r="S78" s="684">
        <f t="shared" si="13"/>
        <v>1</v>
      </c>
      <c r="T78" s="684">
        <f t="shared" si="13"/>
        <v>1</v>
      </c>
    </row>
    <row r="79" spans="1:20" s="24" customFormat="1" ht="14.45" customHeight="1" x14ac:dyDescent="0.25">
      <c r="A79" s="638" t="s">
        <v>107</v>
      </c>
      <c r="B79" s="679" t="s">
        <v>620</v>
      </c>
      <c r="C79" s="680"/>
      <c r="D79" s="681"/>
      <c r="E79" s="681"/>
      <c r="F79" s="681"/>
      <c r="G79" s="681"/>
      <c r="H79" s="682"/>
      <c r="I79" s="682"/>
      <c r="J79" s="682"/>
      <c r="K79" s="683"/>
      <c r="L79" s="683">
        <f t="shared" si="11"/>
        <v>0</v>
      </c>
      <c r="M79" s="683"/>
      <c r="N79" s="683"/>
      <c r="O79" s="683"/>
      <c r="P79" s="683">
        <f t="shared" si="12"/>
        <v>0</v>
      </c>
      <c r="Q79" s="683"/>
      <c r="R79" s="683"/>
      <c r="S79" s="684">
        <f t="shared" si="13"/>
        <v>0</v>
      </c>
      <c r="T79" s="684">
        <f t="shared" si="13"/>
        <v>0</v>
      </c>
    </row>
    <row r="80" spans="1:20" s="24" customFormat="1" ht="14.45" customHeight="1" x14ac:dyDescent="0.25">
      <c r="A80" s="638" t="s">
        <v>108</v>
      </c>
      <c r="B80" s="685" t="s">
        <v>621</v>
      </c>
      <c r="C80" s="680"/>
      <c r="D80" s="681"/>
      <c r="E80" s="681"/>
      <c r="F80" s="681"/>
      <c r="G80" s="681"/>
      <c r="H80" s="682"/>
      <c r="I80" s="682"/>
      <c r="J80" s="682"/>
      <c r="K80" s="683">
        <v>1</v>
      </c>
      <c r="L80" s="683">
        <f t="shared" si="11"/>
        <v>1</v>
      </c>
      <c r="M80" s="683"/>
      <c r="N80" s="683"/>
      <c r="O80" s="683">
        <v>1</v>
      </c>
      <c r="P80" s="683">
        <f t="shared" si="12"/>
        <v>1</v>
      </c>
      <c r="Q80" s="683"/>
      <c r="R80" s="683"/>
      <c r="S80" s="684">
        <f t="shared" si="13"/>
        <v>1</v>
      </c>
      <c r="T80" s="684">
        <f t="shared" si="13"/>
        <v>1</v>
      </c>
    </row>
    <row r="81" spans="1:20" s="24" customFormat="1" ht="14.45" customHeight="1" x14ac:dyDescent="0.25">
      <c r="A81" s="638" t="s">
        <v>111</v>
      </c>
      <c r="B81" s="685" t="s">
        <v>622</v>
      </c>
      <c r="C81" s="680"/>
      <c r="D81" s="681"/>
      <c r="E81" s="681"/>
      <c r="F81" s="681"/>
      <c r="G81" s="681"/>
      <c r="H81" s="682"/>
      <c r="I81" s="682"/>
      <c r="J81" s="682"/>
      <c r="K81" s="683">
        <v>1</v>
      </c>
      <c r="L81" s="683">
        <f t="shared" si="11"/>
        <v>1</v>
      </c>
      <c r="M81" s="683"/>
      <c r="N81" s="683"/>
      <c r="O81" s="683">
        <v>1</v>
      </c>
      <c r="P81" s="683">
        <f t="shared" si="12"/>
        <v>1</v>
      </c>
      <c r="Q81" s="683"/>
      <c r="R81" s="683"/>
      <c r="S81" s="684">
        <f t="shared" si="13"/>
        <v>1</v>
      </c>
      <c r="T81" s="684">
        <f t="shared" si="13"/>
        <v>1</v>
      </c>
    </row>
    <row r="82" spans="1:20" s="24" customFormat="1" ht="14.45" customHeight="1" x14ac:dyDescent="0.25">
      <c r="A82" s="638" t="s">
        <v>114</v>
      </c>
      <c r="B82" s="685" t="s">
        <v>623</v>
      </c>
      <c r="C82" s="680"/>
      <c r="D82" s="681"/>
      <c r="E82" s="681"/>
      <c r="F82" s="681"/>
      <c r="G82" s="681"/>
      <c r="H82" s="682"/>
      <c r="I82" s="682"/>
      <c r="J82" s="682"/>
      <c r="K82" s="683">
        <v>3</v>
      </c>
      <c r="L82" s="683">
        <f t="shared" si="11"/>
        <v>3</v>
      </c>
      <c r="M82" s="683"/>
      <c r="N82" s="683"/>
      <c r="O82" s="683">
        <v>3</v>
      </c>
      <c r="P82" s="683">
        <f t="shared" si="12"/>
        <v>3</v>
      </c>
      <c r="Q82" s="683"/>
      <c r="R82" s="683"/>
      <c r="S82" s="684">
        <f t="shared" si="13"/>
        <v>3</v>
      </c>
      <c r="T82" s="684">
        <f t="shared" si="13"/>
        <v>3</v>
      </c>
    </row>
    <row r="83" spans="1:20" s="24" customFormat="1" ht="14.45" customHeight="1" x14ac:dyDescent="0.25">
      <c r="A83" s="638" t="s">
        <v>115</v>
      </c>
      <c r="B83" s="685" t="s">
        <v>675</v>
      </c>
      <c r="C83" s="680"/>
      <c r="D83" s="681"/>
      <c r="E83" s="681"/>
      <c r="F83" s="681"/>
      <c r="G83" s="681"/>
      <c r="H83" s="682"/>
      <c r="I83" s="682"/>
      <c r="J83" s="682"/>
      <c r="K83" s="683">
        <v>1</v>
      </c>
      <c r="L83" s="683">
        <f t="shared" si="11"/>
        <v>1</v>
      </c>
      <c r="M83" s="683"/>
      <c r="N83" s="683"/>
      <c r="O83" s="683">
        <v>1</v>
      </c>
      <c r="P83" s="683">
        <f t="shared" si="12"/>
        <v>1</v>
      </c>
      <c r="Q83" s="683"/>
      <c r="R83" s="683"/>
      <c r="S83" s="684">
        <f t="shared" si="13"/>
        <v>1</v>
      </c>
      <c r="T83" s="684">
        <f t="shared" si="13"/>
        <v>1</v>
      </c>
    </row>
    <row r="84" spans="1:20" s="24" customFormat="1" ht="14.45" customHeight="1" x14ac:dyDescent="0.25">
      <c r="A84" s="638" t="s">
        <v>116</v>
      </c>
      <c r="B84" s="679" t="s">
        <v>624</v>
      </c>
      <c r="C84" s="680"/>
      <c r="D84" s="681"/>
      <c r="E84" s="681"/>
      <c r="F84" s="681"/>
      <c r="G84" s="681"/>
      <c r="H84" s="682"/>
      <c r="I84" s="682"/>
      <c r="J84" s="682"/>
      <c r="K84" s="683"/>
      <c r="L84" s="683"/>
      <c r="M84" s="683"/>
      <c r="N84" s="683"/>
      <c r="O84" s="683"/>
      <c r="P84" s="683"/>
      <c r="Q84" s="683"/>
      <c r="R84" s="683"/>
      <c r="S84" s="684"/>
      <c r="T84" s="684"/>
    </row>
    <row r="85" spans="1:20" s="24" customFormat="1" ht="14.45" customHeight="1" x14ac:dyDescent="0.25">
      <c r="A85" s="638" t="s">
        <v>117</v>
      </c>
      <c r="B85" s="685" t="s">
        <v>625</v>
      </c>
      <c r="C85" s="680"/>
      <c r="D85" s="681"/>
      <c r="E85" s="681"/>
      <c r="F85" s="681"/>
      <c r="G85" s="681"/>
      <c r="H85" s="682"/>
      <c r="I85" s="682"/>
      <c r="J85" s="682"/>
      <c r="K85" s="683">
        <v>1</v>
      </c>
      <c r="L85" s="683">
        <f>K85</f>
        <v>1</v>
      </c>
      <c r="M85" s="683"/>
      <c r="N85" s="683"/>
      <c r="O85" s="683">
        <v>1</v>
      </c>
      <c r="P85" s="683">
        <f>D85+H85+L85</f>
        <v>1</v>
      </c>
      <c r="Q85" s="683"/>
      <c r="R85" s="683"/>
      <c r="S85" s="684">
        <f t="shared" ref="S85:T87" si="14">O85+Q85/2</f>
        <v>1</v>
      </c>
      <c r="T85" s="684">
        <f t="shared" si="14"/>
        <v>1</v>
      </c>
    </row>
    <row r="86" spans="1:20" s="24" customFormat="1" ht="14.45" customHeight="1" x14ac:dyDescent="0.25">
      <c r="A86" s="638" t="s">
        <v>120</v>
      </c>
      <c r="B86" s="685" t="s">
        <v>626</v>
      </c>
      <c r="C86" s="680"/>
      <c r="D86" s="681"/>
      <c r="E86" s="681"/>
      <c r="F86" s="681"/>
      <c r="G86" s="681"/>
      <c r="H86" s="682"/>
      <c r="I86" s="682"/>
      <c r="J86" s="682"/>
      <c r="K86" s="683">
        <v>2</v>
      </c>
      <c r="L86" s="683">
        <f>K86</f>
        <v>2</v>
      </c>
      <c r="M86" s="683"/>
      <c r="N86" s="683"/>
      <c r="O86" s="683">
        <v>2</v>
      </c>
      <c r="P86" s="683">
        <f>D86+H86+L86</f>
        <v>2</v>
      </c>
      <c r="Q86" s="683"/>
      <c r="R86" s="683"/>
      <c r="S86" s="684">
        <f t="shared" si="14"/>
        <v>2</v>
      </c>
      <c r="T86" s="684">
        <f t="shared" si="14"/>
        <v>2</v>
      </c>
    </row>
    <row r="87" spans="1:20" s="24" customFormat="1" ht="14.45" customHeight="1" x14ac:dyDescent="0.25">
      <c r="A87" s="638" t="s">
        <v>123</v>
      </c>
      <c r="B87" s="685" t="s">
        <v>627</v>
      </c>
      <c r="C87" s="680"/>
      <c r="D87" s="681"/>
      <c r="E87" s="681"/>
      <c r="F87" s="681"/>
      <c r="G87" s="681"/>
      <c r="H87" s="682"/>
      <c r="I87" s="682"/>
      <c r="J87" s="682"/>
      <c r="K87" s="683">
        <v>1</v>
      </c>
      <c r="L87" s="683">
        <f>K87</f>
        <v>1</v>
      </c>
      <c r="M87" s="683"/>
      <c r="N87" s="683"/>
      <c r="O87" s="683">
        <v>1</v>
      </c>
      <c r="P87" s="683">
        <f>D87+H87+L87</f>
        <v>1</v>
      </c>
      <c r="Q87" s="683"/>
      <c r="R87" s="683"/>
      <c r="S87" s="684">
        <f t="shared" si="14"/>
        <v>1</v>
      </c>
      <c r="T87" s="684">
        <f t="shared" si="14"/>
        <v>1</v>
      </c>
    </row>
    <row r="88" spans="1:20" s="24" customFormat="1" ht="14.45" customHeight="1" x14ac:dyDescent="0.25">
      <c r="A88" s="638" t="s">
        <v>126</v>
      </c>
      <c r="B88" s="685" t="s">
        <v>743</v>
      </c>
      <c r="C88" s="680"/>
      <c r="D88" s="681"/>
      <c r="E88" s="681"/>
      <c r="F88" s="681"/>
      <c r="G88" s="681"/>
      <c r="H88" s="682"/>
      <c r="I88" s="682"/>
      <c r="J88" s="682"/>
      <c r="K88" s="683">
        <v>0.5</v>
      </c>
      <c r="L88" s="683">
        <f>K88</f>
        <v>0.5</v>
      </c>
      <c r="M88" s="683"/>
      <c r="N88" s="683"/>
      <c r="O88" s="683">
        <f>K88+M88</f>
        <v>0.5</v>
      </c>
      <c r="P88" s="683">
        <f>D88+H88+L88</f>
        <v>0.5</v>
      </c>
      <c r="Q88" s="683"/>
      <c r="R88" s="683"/>
      <c r="S88" s="686">
        <f>O88+Q88</f>
        <v>0.5</v>
      </c>
      <c r="T88" s="687">
        <f>P88+R88/2</f>
        <v>0.5</v>
      </c>
    </row>
    <row r="89" spans="1:20" s="24" customFormat="1" ht="14.45" customHeight="1" x14ac:dyDescent="0.25">
      <c r="A89" s="638" t="s">
        <v>127</v>
      </c>
      <c r="B89" s="688" t="s">
        <v>628</v>
      </c>
      <c r="C89" s="680"/>
      <c r="D89" s="681"/>
      <c r="E89" s="681"/>
      <c r="F89" s="681"/>
      <c r="G89" s="681"/>
      <c r="H89" s="682"/>
      <c r="I89" s="682"/>
      <c r="J89" s="682"/>
      <c r="K89" s="683">
        <f>SUM(K66:K88)</f>
        <v>23.5</v>
      </c>
      <c r="L89" s="683">
        <f>K89</f>
        <v>23.5</v>
      </c>
      <c r="M89" s="683">
        <f>SUM(M66:M87)</f>
        <v>0</v>
      </c>
      <c r="N89" s="683">
        <f>SUM(N66:N87)</f>
        <v>0</v>
      </c>
      <c r="O89" s="683">
        <f>SUM(O66:O88)</f>
        <v>23.5</v>
      </c>
      <c r="P89" s="683">
        <f>D89+H89+L89</f>
        <v>23.5</v>
      </c>
      <c r="Q89" s="683">
        <f>SUM(Q66:Q87)</f>
        <v>0</v>
      </c>
      <c r="R89" s="683">
        <f>SUM(R66:R87)</f>
        <v>0</v>
      </c>
      <c r="S89" s="687">
        <f>O89+Q89/2</f>
        <v>23.5</v>
      </c>
      <c r="T89" s="687">
        <f>SUM(T66:T88)</f>
        <v>23.5</v>
      </c>
    </row>
    <row r="90" spans="1:20" s="24" customFormat="1" ht="14.45" customHeight="1" x14ac:dyDescent="0.25">
      <c r="A90" s="638"/>
      <c r="B90" s="672"/>
      <c r="C90" s="689"/>
      <c r="D90" s="690"/>
      <c r="E90" s="690"/>
      <c r="F90" s="690"/>
      <c r="G90" s="690"/>
      <c r="H90" s="691"/>
      <c r="I90" s="691"/>
      <c r="J90" s="691"/>
      <c r="K90" s="692"/>
      <c r="L90" s="692"/>
      <c r="M90" s="692"/>
      <c r="N90" s="692"/>
      <c r="O90" s="692"/>
      <c r="P90" s="692"/>
      <c r="Q90" s="692"/>
      <c r="R90" s="692"/>
      <c r="S90" s="693"/>
      <c r="T90" s="692"/>
    </row>
    <row r="91" spans="1:20" s="24" customFormat="1" ht="14.45" customHeight="1" x14ac:dyDescent="0.25">
      <c r="A91" s="638"/>
      <c r="B91" s="676"/>
      <c r="C91" s="648"/>
      <c r="D91" s="646"/>
      <c r="E91" s="646"/>
      <c r="F91" s="646"/>
      <c r="G91" s="646"/>
      <c r="H91" s="662"/>
      <c r="I91" s="662"/>
      <c r="J91" s="662"/>
      <c r="K91" s="647"/>
      <c r="L91" s="647"/>
      <c r="M91" s="647"/>
      <c r="N91" s="647"/>
      <c r="O91" s="647"/>
      <c r="P91" s="647"/>
      <c r="Q91" s="647"/>
      <c r="R91" s="647"/>
      <c r="S91" s="677"/>
      <c r="T91" s="647"/>
    </row>
    <row r="92" spans="1:20" s="24" customFormat="1" ht="14.45" customHeight="1" x14ac:dyDescent="0.25">
      <c r="A92" s="638"/>
      <c r="B92" s="676"/>
      <c r="C92" s="648"/>
      <c r="D92" s="646"/>
      <c r="E92" s="646"/>
      <c r="F92" s="646"/>
      <c r="G92" s="646"/>
      <c r="H92" s="662"/>
      <c r="I92" s="662"/>
      <c r="J92" s="662"/>
      <c r="K92" s="647"/>
      <c r="L92" s="647"/>
      <c r="M92" s="647"/>
      <c r="N92" s="647"/>
      <c r="O92" s="647"/>
      <c r="P92" s="647"/>
      <c r="Q92" s="647"/>
      <c r="R92" s="647"/>
      <c r="S92" s="677"/>
      <c r="T92" s="647"/>
    </row>
    <row r="93" spans="1:20" s="24" customFormat="1" ht="14.45" customHeight="1" x14ac:dyDescent="0.25">
      <c r="A93" s="731" t="s">
        <v>130</v>
      </c>
      <c r="B93" s="733" t="s">
        <v>451</v>
      </c>
      <c r="C93" s="734"/>
      <c r="D93" s="735"/>
      <c r="E93" s="735"/>
      <c r="F93" s="735"/>
      <c r="G93" s="735"/>
      <c r="H93" s="736"/>
      <c r="I93" s="736"/>
      <c r="J93" s="736"/>
      <c r="K93" s="721"/>
      <c r="L93" s="721"/>
      <c r="M93" s="721"/>
      <c r="N93" s="721"/>
      <c r="O93" s="721"/>
      <c r="P93" s="721"/>
      <c r="Q93" s="721"/>
      <c r="R93" s="721"/>
      <c r="S93" s="737"/>
      <c r="T93" s="721"/>
    </row>
    <row r="94" spans="1:20" s="24" customFormat="1" ht="14.45" customHeight="1" x14ac:dyDescent="0.25">
      <c r="A94" s="731" t="s">
        <v>131</v>
      </c>
      <c r="B94" s="738" t="s">
        <v>452</v>
      </c>
      <c r="C94" s="739"/>
      <c r="D94" s="740"/>
      <c r="E94" s="740"/>
      <c r="F94" s="740"/>
      <c r="G94" s="740"/>
      <c r="H94" s="741"/>
      <c r="I94" s="741"/>
      <c r="J94" s="741"/>
      <c r="K94" s="741">
        <v>13</v>
      </c>
      <c r="L94" s="741">
        <f>K94</f>
        <v>13</v>
      </c>
      <c r="M94" s="742"/>
      <c r="N94" s="742"/>
      <c r="O94" s="741">
        <f>K94</f>
        <v>13</v>
      </c>
      <c r="P94" s="742">
        <f>L94+H94+D94</f>
        <v>13</v>
      </c>
      <c r="Q94" s="742"/>
      <c r="R94" s="742"/>
      <c r="S94" s="741">
        <f t="shared" ref="S94:T97" si="15">O94+Q94/2</f>
        <v>13</v>
      </c>
      <c r="T94" s="742">
        <f t="shared" si="15"/>
        <v>13</v>
      </c>
    </row>
    <row r="95" spans="1:20" s="24" customFormat="1" ht="14.45" customHeight="1" x14ac:dyDescent="0.25">
      <c r="A95" s="731" t="s">
        <v>132</v>
      </c>
      <c r="B95" s="738" t="s">
        <v>910</v>
      </c>
      <c r="C95" s="739"/>
      <c r="D95" s="740"/>
      <c r="E95" s="740"/>
      <c r="F95" s="740"/>
      <c r="G95" s="740"/>
      <c r="H95" s="741"/>
      <c r="I95" s="741"/>
      <c r="J95" s="741"/>
      <c r="K95" s="741">
        <v>8</v>
      </c>
      <c r="L95" s="741">
        <f>K95</f>
        <v>8</v>
      </c>
      <c r="M95" s="742"/>
      <c r="N95" s="742"/>
      <c r="O95" s="741">
        <f>K95</f>
        <v>8</v>
      </c>
      <c r="P95" s="742">
        <f>O95</f>
        <v>8</v>
      </c>
      <c r="Q95" s="742"/>
      <c r="R95" s="742"/>
      <c r="S95" s="741">
        <f t="shared" si="15"/>
        <v>8</v>
      </c>
      <c r="T95" s="742">
        <f t="shared" si="15"/>
        <v>8</v>
      </c>
    </row>
    <row r="96" spans="1:20" s="24" customFormat="1" ht="14.45" customHeight="1" x14ac:dyDescent="0.25">
      <c r="A96" s="731"/>
      <c r="B96" s="738" t="s">
        <v>911</v>
      </c>
      <c r="C96" s="739"/>
      <c r="D96" s="740"/>
      <c r="E96" s="740"/>
      <c r="F96" s="740"/>
      <c r="G96" s="740"/>
      <c r="H96" s="741"/>
      <c r="I96" s="741"/>
      <c r="J96" s="741"/>
      <c r="K96" s="741">
        <v>2</v>
      </c>
      <c r="L96" s="741">
        <f>K96</f>
        <v>2</v>
      </c>
      <c r="M96" s="742"/>
      <c r="N96" s="742"/>
      <c r="O96" s="741">
        <f>K96</f>
        <v>2</v>
      </c>
      <c r="P96" s="742">
        <f>O96</f>
        <v>2</v>
      </c>
      <c r="Q96" s="742"/>
      <c r="R96" s="742"/>
      <c r="S96" s="741">
        <f t="shared" si="15"/>
        <v>2</v>
      </c>
      <c r="T96" s="742">
        <f t="shared" si="15"/>
        <v>2</v>
      </c>
    </row>
    <row r="97" spans="1:238" s="24" customFormat="1" ht="14.45" customHeight="1" x14ac:dyDescent="0.25">
      <c r="A97" s="731" t="s">
        <v>133</v>
      </c>
      <c r="B97" s="738" t="s">
        <v>912</v>
      </c>
      <c r="C97" s="739"/>
      <c r="D97" s="740"/>
      <c r="E97" s="740"/>
      <c r="F97" s="740"/>
      <c r="G97" s="740"/>
      <c r="H97" s="741"/>
      <c r="I97" s="741"/>
      <c r="J97" s="741"/>
      <c r="K97" s="741">
        <v>1</v>
      </c>
      <c r="L97" s="741">
        <f>K97</f>
        <v>1</v>
      </c>
      <c r="M97" s="742"/>
      <c r="N97" s="742"/>
      <c r="O97" s="741">
        <f>K97</f>
        <v>1</v>
      </c>
      <c r="P97" s="742">
        <f>O97</f>
        <v>1</v>
      </c>
      <c r="Q97" s="742"/>
      <c r="R97" s="742"/>
      <c r="S97" s="741">
        <f t="shared" si="15"/>
        <v>1</v>
      </c>
      <c r="T97" s="742">
        <f t="shared" si="15"/>
        <v>1</v>
      </c>
    </row>
    <row r="98" spans="1:238" s="24" customFormat="1" ht="14.45" customHeight="1" x14ac:dyDescent="0.25">
      <c r="A98" s="731" t="s">
        <v>134</v>
      </c>
      <c r="B98" s="743" t="s">
        <v>787</v>
      </c>
      <c r="C98" s="744"/>
      <c r="D98" s="745"/>
      <c r="E98" s="745"/>
      <c r="F98" s="745"/>
      <c r="G98" s="745"/>
      <c r="H98" s="741"/>
      <c r="I98" s="741"/>
      <c r="J98" s="741"/>
      <c r="K98" s="742">
        <f>K94+K95+K97+K96</f>
        <v>24</v>
      </c>
      <c r="L98" s="742">
        <f t="shared" ref="L98:T98" si="16">L94+L95+L97+L96</f>
        <v>24</v>
      </c>
      <c r="M98" s="742">
        <f t="shared" si="16"/>
        <v>0</v>
      </c>
      <c r="N98" s="742">
        <f t="shared" si="16"/>
        <v>0</v>
      </c>
      <c r="O98" s="742">
        <f t="shared" si="16"/>
        <v>24</v>
      </c>
      <c r="P98" s="742">
        <f t="shared" si="16"/>
        <v>24</v>
      </c>
      <c r="Q98" s="742">
        <f t="shared" si="16"/>
        <v>0</v>
      </c>
      <c r="R98" s="742">
        <f t="shared" si="16"/>
        <v>0</v>
      </c>
      <c r="S98" s="746">
        <f t="shared" si="16"/>
        <v>24</v>
      </c>
      <c r="T98" s="746">
        <f t="shared" si="16"/>
        <v>24</v>
      </c>
    </row>
    <row r="99" spans="1:238" ht="15.75" customHeight="1" x14ac:dyDescent="0.25">
      <c r="A99" s="731"/>
      <c r="B99" s="747"/>
      <c r="C99" s="748"/>
      <c r="D99" s="749"/>
      <c r="E99" s="749"/>
      <c r="F99" s="749"/>
      <c r="G99" s="749"/>
      <c r="H99" s="750"/>
      <c r="I99" s="750"/>
      <c r="J99" s="750"/>
      <c r="K99" s="751"/>
      <c r="L99" s="751"/>
      <c r="M99" s="751"/>
      <c r="N99" s="751"/>
      <c r="O99" s="751"/>
      <c r="P99" s="751"/>
      <c r="Q99" s="751"/>
      <c r="R99" s="751"/>
      <c r="S99" s="751"/>
      <c r="T99" s="752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  <c r="EV99" s="24"/>
      <c r="EW99" s="24"/>
      <c r="EX99" s="24"/>
      <c r="EY99" s="24"/>
      <c r="EZ99" s="24"/>
      <c r="FA99" s="24"/>
      <c r="FB99" s="24"/>
      <c r="FC99" s="24"/>
      <c r="FD99" s="24"/>
      <c r="FE99" s="24"/>
      <c r="FF99" s="24"/>
      <c r="FG99" s="24"/>
      <c r="FH99" s="24"/>
      <c r="FI99" s="24"/>
      <c r="FJ99" s="24"/>
      <c r="FK99" s="24"/>
      <c r="FL99" s="24"/>
      <c r="FM99" s="24"/>
      <c r="FN99" s="24"/>
      <c r="FO99" s="24"/>
      <c r="FP99" s="24"/>
      <c r="FQ99" s="24"/>
      <c r="FR99" s="24"/>
      <c r="FS99" s="24"/>
      <c r="FT99" s="24"/>
      <c r="FU99" s="24"/>
      <c r="FV99" s="24"/>
      <c r="FW99" s="24"/>
      <c r="FX99" s="24"/>
      <c r="FY99" s="24"/>
      <c r="FZ99" s="24"/>
      <c r="GA99" s="24"/>
      <c r="GB99" s="24"/>
      <c r="GC99" s="24"/>
      <c r="GD99" s="24"/>
      <c r="GE99" s="24"/>
      <c r="GF99" s="24"/>
      <c r="GG99" s="24"/>
      <c r="GH99" s="24"/>
      <c r="GI99" s="24"/>
      <c r="GJ99" s="24"/>
      <c r="GK99" s="24"/>
      <c r="GL99" s="24"/>
      <c r="GM99" s="24"/>
      <c r="GN99" s="24"/>
      <c r="GO99" s="24"/>
      <c r="GP99" s="24"/>
      <c r="GQ99" s="24"/>
      <c r="GR99" s="24"/>
      <c r="GS99" s="24"/>
      <c r="GT99" s="24"/>
      <c r="GU99" s="24"/>
      <c r="GV99" s="24"/>
      <c r="GW99" s="24"/>
      <c r="GX99" s="24"/>
      <c r="GY99" s="24"/>
      <c r="GZ99" s="24"/>
      <c r="HA99" s="24"/>
      <c r="HB99" s="24"/>
      <c r="HC99" s="24"/>
      <c r="HD99" s="24"/>
      <c r="HE99" s="24"/>
      <c r="HF99" s="24"/>
      <c r="HG99" s="24"/>
      <c r="HH99" s="24"/>
      <c r="HI99" s="24"/>
      <c r="HJ99" s="24"/>
      <c r="HK99" s="24"/>
      <c r="HL99" s="24"/>
      <c r="HM99" s="24"/>
      <c r="HN99" s="24"/>
      <c r="HO99" s="24"/>
      <c r="HP99" s="24"/>
      <c r="HQ99" s="24"/>
      <c r="HR99" s="24"/>
      <c r="HS99" s="24"/>
      <c r="HT99" s="24"/>
      <c r="HU99" s="24"/>
      <c r="HV99" s="24"/>
      <c r="HW99" s="24"/>
      <c r="HX99" s="24"/>
      <c r="HY99" s="24"/>
      <c r="HZ99" s="24"/>
      <c r="IA99" s="24"/>
      <c r="IB99" s="24"/>
      <c r="IC99" s="24"/>
      <c r="ID99" s="24"/>
    </row>
    <row r="100" spans="1:238" s="24" customFormat="1" ht="14.45" customHeight="1" x14ac:dyDescent="0.25">
      <c r="A100" s="638"/>
      <c r="B100" s="644"/>
      <c r="C100" s="645"/>
      <c r="D100" s="646"/>
      <c r="E100" s="646"/>
      <c r="F100" s="646"/>
      <c r="G100" s="646"/>
      <c r="H100" s="662"/>
      <c r="I100" s="662"/>
      <c r="J100" s="662"/>
      <c r="K100" s="662"/>
      <c r="L100" s="662"/>
      <c r="M100" s="662"/>
      <c r="N100" s="662"/>
      <c r="O100" s="662"/>
      <c r="P100" s="651"/>
      <c r="Q100" s="651"/>
      <c r="R100" s="651"/>
      <c r="S100" s="651"/>
      <c r="T100" s="65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</row>
    <row r="101" spans="1:238" s="24" customFormat="1" ht="15.75" customHeight="1" x14ac:dyDescent="0.25">
      <c r="A101" s="638" t="s">
        <v>136</v>
      </c>
      <c r="B101" s="639" t="s">
        <v>593</v>
      </c>
      <c r="C101" s="640">
        <f>C21+C36+C60</f>
        <v>0</v>
      </c>
      <c r="D101" s="640">
        <f>D21+D36+D60</f>
        <v>0</v>
      </c>
      <c r="E101" s="640"/>
      <c r="F101" s="640"/>
      <c r="G101" s="640">
        <f>G21+G36+G60</f>
        <v>0</v>
      </c>
      <c r="H101" s="640">
        <f>H21+H36+H60</f>
        <v>0</v>
      </c>
      <c r="I101" s="640">
        <f>I21+I36+I60</f>
        <v>0</v>
      </c>
      <c r="J101" s="640">
        <f>J21+J36+J60</f>
        <v>0</v>
      </c>
      <c r="K101" s="640">
        <f t="shared" ref="K101:T101" si="17">K21+K36+K98+K89</f>
        <v>189</v>
      </c>
      <c r="L101" s="640">
        <f t="shared" si="17"/>
        <v>189</v>
      </c>
      <c r="M101" s="640">
        <f t="shared" si="17"/>
        <v>0</v>
      </c>
      <c r="N101" s="640">
        <f t="shared" si="17"/>
        <v>0</v>
      </c>
      <c r="O101" s="640">
        <f t="shared" si="17"/>
        <v>189</v>
      </c>
      <c r="P101" s="640">
        <f t="shared" si="17"/>
        <v>189</v>
      </c>
      <c r="Q101" s="640">
        <f t="shared" si="17"/>
        <v>0</v>
      </c>
      <c r="R101" s="640">
        <f t="shared" si="17"/>
        <v>0</v>
      </c>
      <c r="S101" s="694">
        <f t="shared" si="17"/>
        <v>189</v>
      </c>
      <c r="T101" s="694">
        <f t="shared" si="17"/>
        <v>189</v>
      </c>
    </row>
    <row r="102" spans="1:238" s="24" customFormat="1" ht="14.45" customHeight="1" x14ac:dyDescent="0.25">
      <c r="A102" s="638"/>
      <c r="B102" s="649"/>
      <c r="C102" s="650"/>
      <c r="D102" s="651"/>
      <c r="E102" s="651"/>
      <c r="F102" s="651"/>
      <c r="G102" s="651"/>
      <c r="H102" s="652"/>
      <c r="I102" s="652"/>
      <c r="J102" s="652"/>
      <c r="K102" s="652"/>
      <c r="L102" s="651"/>
      <c r="M102" s="651"/>
      <c r="N102" s="651"/>
      <c r="O102" s="651"/>
      <c r="P102" s="666"/>
      <c r="Q102" s="695"/>
      <c r="R102" s="695"/>
      <c r="S102" s="696"/>
      <c r="T102" s="696"/>
    </row>
    <row r="103" spans="1:238" ht="14.45" customHeight="1" x14ac:dyDescent="0.25">
      <c r="A103" s="638" t="s">
        <v>139</v>
      </c>
      <c r="B103" s="639" t="s">
        <v>518</v>
      </c>
      <c r="C103" s="697">
        <f>C10+C12+C101</f>
        <v>9</v>
      </c>
      <c r="D103" s="698">
        <f>D10+D12+D101</f>
        <v>9</v>
      </c>
      <c r="E103" s="699">
        <f>E10++E12+E101</f>
        <v>0</v>
      </c>
      <c r="F103" s="699">
        <f>F101+F12+F10</f>
        <v>0</v>
      </c>
      <c r="G103" s="697">
        <f>G10+G12+G101</f>
        <v>39</v>
      </c>
      <c r="H103" s="697">
        <f>H10+H12+H101</f>
        <v>39</v>
      </c>
      <c r="I103" s="697">
        <f>I10+I12+I101</f>
        <v>0</v>
      </c>
      <c r="J103" s="697">
        <f>J10+J12+J101</f>
        <v>0</v>
      </c>
      <c r="K103" s="641">
        <f>K101</f>
        <v>189</v>
      </c>
      <c r="L103" s="641">
        <f>L10+L12+L101</f>
        <v>189</v>
      </c>
      <c r="M103" s="641">
        <f>M10+M12+M101</f>
        <v>0</v>
      </c>
      <c r="N103" s="641">
        <f>N10+N12+N101</f>
        <v>0</v>
      </c>
      <c r="O103" s="642">
        <f>C103+G103+K103</f>
        <v>237</v>
      </c>
      <c r="P103" s="657">
        <f>P101+P12+P10</f>
        <v>237</v>
      </c>
      <c r="Q103" s="700">
        <f>Q10+Q12+Q101</f>
        <v>0</v>
      </c>
      <c r="R103" s="701">
        <f>R10+R12+R101</f>
        <v>0</v>
      </c>
      <c r="S103" s="642">
        <f>S10+S12+S101</f>
        <v>237</v>
      </c>
      <c r="T103" s="702">
        <f>T101+T12+T10</f>
        <v>237</v>
      </c>
      <c r="U103" s="293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  <c r="EV103" s="24"/>
      <c r="EW103" s="24"/>
      <c r="EX103" s="24"/>
      <c r="EY103" s="24"/>
      <c r="EZ103" s="24"/>
      <c r="FA103" s="24"/>
      <c r="FB103" s="24"/>
      <c r="FC103" s="24"/>
      <c r="FD103" s="24"/>
      <c r="FE103" s="24"/>
      <c r="FF103" s="24"/>
      <c r="FG103" s="24"/>
      <c r="FH103" s="24"/>
      <c r="FI103" s="24"/>
      <c r="FJ103" s="24"/>
      <c r="FK103" s="24"/>
      <c r="FL103" s="24"/>
      <c r="FM103" s="24"/>
      <c r="FN103" s="24"/>
      <c r="FO103" s="24"/>
      <c r="FP103" s="24"/>
      <c r="FQ103" s="24"/>
      <c r="FR103" s="24"/>
      <c r="FS103" s="24"/>
      <c r="FT103" s="24"/>
      <c r="FU103" s="24"/>
      <c r="FV103" s="24"/>
      <c r="FW103" s="24"/>
      <c r="FX103" s="24"/>
      <c r="FY103" s="24"/>
      <c r="FZ103" s="24"/>
      <c r="GA103" s="24"/>
      <c r="GB103" s="24"/>
      <c r="GC103" s="24"/>
      <c r="GD103" s="24"/>
      <c r="GE103" s="24"/>
      <c r="GF103" s="24"/>
      <c r="GG103" s="24"/>
      <c r="GH103" s="24"/>
      <c r="GI103" s="24"/>
      <c r="GJ103" s="24"/>
      <c r="GK103" s="24"/>
      <c r="GL103" s="24"/>
      <c r="GM103" s="24"/>
      <c r="GN103" s="24"/>
      <c r="GO103" s="24"/>
      <c r="GP103" s="24"/>
      <c r="GQ103" s="24"/>
      <c r="GR103" s="24"/>
      <c r="GS103" s="24"/>
      <c r="GT103" s="24"/>
      <c r="GU103" s="24"/>
      <c r="GV103" s="24"/>
      <c r="GW103" s="24"/>
      <c r="GX103" s="24"/>
      <c r="GY103" s="24"/>
      <c r="GZ103" s="24"/>
      <c r="HA103" s="24"/>
      <c r="HB103" s="24"/>
      <c r="HC103" s="24"/>
      <c r="HD103" s="24"/>
      <c r="HE103" s="24"/>
      <c r="HF103" s="24"/>
      <c r="HG103" s="24"/>
      <c r="HH103" s="24"/>
      <c r="HI103" s="24"/>
      <c r="HJ103" s="24"/>
      <c r="HK103" s="24"/>
      <c r="HL103" s="24"/>
      <c r="HM103" s="24"/>
      <c r="HN103" s="24"/>
      <c r="HO103" s="24"/>
      <c r="HP103" s="24"/>
      <c r="HQ103" s="24"/>
      <c r="HR103" s="24"/>
      <c r="HS103" s="24"/>
      <c r="HT103" s="24"/>
      <c r="HU103" s="24"/>
      <c r="HV103" s="24"/>
      <c r="HW103" s="24"/>
      <c r="HX103" s="24"/>
      <c r="HY103" s="24"/>
      <c r="HZ103" s="24"/>
      <c r="IA103" s="24"/>
      <c r="IB103" s="24"/>
      <c r="IC103" s="24"/>
      <c r="ID103" s="24"/>
    </row>
    <row r="104" spans="1:238" ht="15.75" customHeight="1" x14ac:dyDescent="0.25">
      <c r="A104" s="643"/>
      <c r="B104" s="676"/>
      <c r="C104" s="648"/>
      <c r="D104" s="647"/>
      <c r="E104" s="647"/>
      <c r="F104" s="647"/>
      <c r="G104" s="647"/>
      <c r="H104" s="647"/>
      <c r="I104" s="647"/>
      <c r="J104" s="647"/>
      <c r="K104" s="647"/>
      <c r="L104" s="647"/>
      <c r="M104" s="647"/>
      <c r="N104" s="647"/>
      <c r="O104" s="703"/>
      <c r="P104" s="703"/>
      <c r="Q104" s="647"/>
      <c r="R104" s="647"/>
      <c r="S104" s="647"/>
      <c r="T104" s="647"/>
    </row>
    <row r="105" spans="1:238" ht="30" customHeight="1" x14ac:dyDescent="0.25">
      <c r="A105" s="643"/>
      <c r="B105" s="1435" t="s">
        <v>788</v>
      </c>
      <c r="C105" s="1435"/>
      <c r="D105" s="1435"/>
      <c r="E105" s="1435"/>
      <c r="F105" s="1435"/>
      <c r="G105" s="1435"/>
      <c r="H105" s="1435"/>
      <c r="I105" s="1435"/>
      <c r="J105" s="1435"/>
      <c r="K105" s="1435"/>
      <c r="L105" s="1435"/>
      <c r="M105" s="1435"/>
      <c r="N105" s="1435"/>
      <c r="O105" s="1435"/>
      <c r="P105" s="1435"/>
      <c r="Q105" s="1435"/>
      <c r="R105" s="1435"/>
      <c r="S105" s="1435"/>
      <c r="T105" s="1435"/>
    </row>
    <row r="106" spans="1:238" ht="29.25" customHeight="1" x14ac:dyDescent="0.25">
      <c r="A106" s="643"/>
      <c r="B106" s="1434" t="s">
        <v>797</v>
      </c>
      <c r="C106" s="1434"/>
      <c r="D106" s="1434"/>
      <c r="E106" s="1434"/>
      <c r="F106" s="1434"/>
      <c r="G106" s="1434"/>
      <c r="H106" s="1434"/>
      <c r="I106" s="1434"/>
      <c r="J106" s="1434"/>
      <c r="K106" s="1434"/>
      <c r="L106" s="1434"/>
      <c r="M106" s="1434"/>
      <c r="N106" s="1434"/>
      <c r="O106" s="1434"/>
      <c r="P106" s="1434"/>
      <c r="Q106" s="1434"/>
      <c r="R106" s="1434"/>
      <c r="S106" s="1434"/>
      <c r="T106" s="1434"/>
    </row>
    <row r="107" spans="1:238" ht="13.9" customHeight="1" x14ac:dyDescent="0.25">
      <c r="A107" s="643"/>
      <c r="B107" s="704" t="s">
        <v>234</v>
      </c>
      <c r="C107" s="643"/>
      <c r="D107" s="643"/>
      <c r="E107" s="643"/>
      <c r="F107" s="643"/>
      <c r="G107" s="643"/>
      <c r="H107" s="643"/>
      <c r="I107" s="643"/>
      <c r="J107" s="643"/>
      <c r="K107" s="643"/>
      <c r="L107" s="643"/>
      <c r="M107" s="643"/>
      <c r="N107" s="643"/>
      <c r="O107" s="643"/>
      <c r="P107" s="643"/>
      <c r="Q107" s="643"/>
      <c r="R107" s="643"/>
      <c r="S107" s="643"/>
      <c r="T107" s="643"/>
    </row>
    <row r="108" spans="1:238" ht="13.9" customHeight="1" x14ac:dyDescent="0.25">
      <c r="A108" s="643"/>
      <c r="B108" s="704"/>
      <c r="C108" s="643"/>
      <c r="D108" s="643"/>
      <c r="E108" s="643"/>
      <c r="F108" s="643"/>
      <c r="G108" s="643"/>
      <c r="H108" s="643"/>
      <c r="I108" s="643"/>
      <c r="J108" s="643"/>
      <c r="K108" s="643"/>
      <c r="L108" s="643"/>
      <c r="M108" s="643"/>
      <c r="N108" s="643"/>
      <c r="O108" s="643"/>
      <c r="P108" s="643"/>
      <c r="Q108" s="643"/>
      <c r="R108" s="643"/>
      <c r="S108" s="643"/>
      <c r="T108" s="643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H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8" ht="15" x14ac:dyDescent="0.25">
      <c r="A1" s="1432" t="s">
        <v>1082</v>
      </c>
      <c r="B1" s="1432"/>
      <c r="C1" s="1432"/>
      <c r="D1" s="1432"/>
      <c r="E1" s="1432"/>
      <c r="F1" s="1432"/>
      <c r="G1" s="1432"/>
      <c r="H1" s="1432"/>
    </row>
    <row r="2" spans="1:8" x14ac:dyDescent="0.2">
      <c r="C2" t="s">
        <v>270</v>
      </c>
    </row>
    <row r="3" spans="1:8" ht="14.25" x14ac:dyDescent="0.2">
      <c r="A3" s="1436" t="s">
        <v>259</v>
      </c>
      <c r="B3" s="1436"/>
      <c r="C3" s="1436"/>
      <c r="D3" s="1436"/>
      <c r="E3" s="1436"/>
      <c r="F3" s="1436"/>
      <c r="G3" s="1436"/>
      <c r="H3" s="1436"/>
    </row>
    <row r="4" spans="1:8" ht="14.25" x14ac:dyDescent="0.2">
      <c r="A4" s="1436" t="s">
        <v>260</v>
      </c>
      <c r="B4" s="1436"/>
      <c r="C4" s="1436"/>
      <c r="D4" s="1436"/>
      <c r="E4" s="1436"/>
      <c r="F4" s="1436"/>
      <c r="G4" s="1436"/>
      <c r="H4" s="1436"/>
    </row>
    <row r="5" spans="1:8" ht="14.25" x14ac:dyDescent="0.2">
      <c r="A5" s="1437" t="s">
        <v>52</v>
      </c>
      <c r="B5" s="1437"/>
      <c r="C5" s="1437"/>
      <c r="D5" s="1437"/>
      <c r="E5" s="1437"/>
      <c r="F5" s="1437"/>
      <c r="G5" s="1437"/>
      <c r="H5" s="1437"/>
    </row>
    <row r="6" spans="1:8" ht="15" x14ac:dyDescent="0.25">
      <c r="A6" s="192"/>
      <c r="B6" s="315"/>
      <c r="C6" s="315"/>
      <c r="D6" s="315"/>
      <c r="E6" s="315"/>
    </row>
    <row r="7" spans="1:8" ht="14.25" customHeight="1" x14ac:dyDescent="0.2">
      <c r="A7" s="1438"/>
      <c r="B7" s="316" t="s">
        <v>54</v>
      </c>
      <c r="C7" s="316" t="s">
        <v>55</v>
      </c>
      <c r="D7" s="316" t="s">
        <v>56</v>
      </c>
      <c r="E7" s="316" t="s">
        <v>57</v>
      </c>
      <c r="F7" s="316" t="s">
        <v>410</v>
      </c>
      <c r="G7" s="316" t="s">
        <v>411</v>
      </c>
      <c r="H7" s="316" t="s">
        <v>412</v>
      </c>
    </row>
    <row r="8" spans="1:8" ht="14.25" customHeight="1" x14ac:dyDescent="0.2">
      <c r="A8" s="1438"/>
      <c r="B8" s="1439" t="s">
        <v>656</v>
      </c>
      <c r="C8" s="1440" t="s">
        <v>262</v>
      </c>
      <c r="D8" s="1441" t="s">
        <v>263</v>
      </c>
      <c r="E8" s="1442"/>
      <c r="F8" s="1443"/>
    </row>
    <row r="9" spans="1:8" ht="15.75" x14ac:dyDescent="0.25">
      <c r="A9" s="1438"/>
      <c r="B9" s="1439"/>
      <c r="C9" s="1440"/>
      <c r="D9" s="1441"/>
      <c r="E9" s="195" t="s">
        <v>745</v>
      </c>
      <c r="F9" s="224" t="s">
        <v>799</v>
      </c>
      <c r="G9" s="333" t="s">
        <v>869</v>
      </c>
      <c r="H9" s="333" t="s">
        <v>1069</v>
      </c>
    </row>
    <row r="10" spans="1:8" ht="15" x14ac:dyDescent="0.25">
      <c r="A10" s="315"/>
      <c r="B10" s="317" t="s">
        <v>269</v>
      </c>
      <c r="C10" s="318"/>
      <c r="D10" s="334"/>
      <c r="E10" s="318"/>
    </row>
    <row r="11" spans="1:8" ht="15" x14ac:dyDescent="0.25">
      <c r="A11" s="315" t="s">
        <v>419</v>
      </c>
      <c r="B11" s="319" t="s">
        <v>1083</v>
      </c>
      <c r="C11" s="320" t="s">
        <v>657</v>
      </c>
      <c r="D11" s="335" t="s">
        <v>275</v>
      </c>
      <c r="E11" s="321">
        <v>60</v>
      </c>
      <c r="F11" s="321">
        <v>60</v>
      </c>
      <c r="G11" s="321">
        <v>60</v>
      </c>
      <c r="H11" s="321">
        <f>G11</f>
        <v>60</v>
      </c>
    </row>
    <row r="12" spans="1:8" ht="15" x14ac:dyDescent="0.25">
      <c r="A12" s="315" t="s">
        <v>427</v>
      </c>
      <c r="B12" s="319" t="s">
        <v>658</v>
      </c>
      <c r="C12" s="625" t="s">
        <v>1151</v>
      </c>
      <c r="D12" s="948" t="s">
        <v>275</v>
      </c>
      <c r="E12" s="913">
        <v>188</v>
      </c>
      <c r="F12" s="913">
        <v>188</v>
      </c>
      <c r="G12" s="913">
        <v>188</v>
      </c>
      <c r="H12" s="913">
        <f t="shared" ref="H12:H45" si="0">G12</f>
        <v>188</v>
      </c>
    </row>
    <row r="13" spans="1:8" ht="25.5" customHeight="1" x14ac:dyDescent="0.25">
      <c r="A13" s="315" t="s">
        <v>428</v>
      </c>
      <c r="B13" s="319" t="s">
        <v>1084</v>
      </c>
      <c r="C13" s="322" t="s">
        <v>1085</v>
      </c>
      <c r="D13" s="335" t="s">
        <v>275</v>
      </c>
      <c r="E13" s="323">
        <v>237</v>
      </c>
      <c r="F13" s="323">
        <v>237</v>
      </c>
      <c r="G13" s="323">
        <v>237</v>
      </c>
      <c r="H13" s="321">
        <f t="shared" si="0"/>
        <v>237</v>
      </c>
    </row>
    <row r="14" spans="1:8" ht="15" x14ac:dyDescent="0.25">
      <c r="A14" s="315" t="s">
        <v>429</v>
      </c>
      <c r="B14" s="319" t="s">
        <v>1086</v>
      </c>
      <c r="C14" s="320" t="s">
        <v>659</v>
      </c>
      <c r="D14" s="335" t="s">
        <v>275</v>
      </c>
      <c r="E14" s="321">
        <v>1016</v>
      </c>
      <c r="F14" s="321">
        <v>1016</v>
      </c>
      <c r="G14" s="321">
        <v>1016</v>
      </c>
      <c r="H14" s="321">
        <f t="shared" si="0"/>
        <v>1016</v>
      </c>
    </row>
    <row r="15" spans="1:8" ht="15" x14ac:dyDescent="0.25">
      <c r="A15" s="315" t="s">
        <v>430</v>
      </c>
      <c r="B15" s="319" t="s">
        <v>660</v>
      </c>
      <c r="C15" s="320" t="s">
        <v>661</v>
      </c>
      <c r="D15" s="335" t="s">
        <v>275</v>
      </c>
      <c r="E15" s="321">
        <v>97</v>
      </c>
      <c r="F15" s="321">
        <v>97</v>
      </c>
      <c r="G15" s="321">
        <v>97</v>
      </c>
      <c r="H15" s="321">
        <f t="shared" si="0"/>
        <v>97</v>
      </c>
    </row>
    <row r="16" spans="1:8" ht="15" x14ac:dyDescent="0.25">
      <c r="A16" s="315" t="s">
        <v>431</v>
      </c>
      <c r="B16" s="319" t="s">
        <v>1087</v>
      </c>
      <c r="C16" s="625" t="s">
        <v>662</v>
      </c>
      <c r="D16" s="948">
        <v>44196</v>
      </c>
      <c r="E16" s="321">
        <v>1200</v>
      </c>
      <c r="F16" s="321">
        <v>1200</v>
      </c>
      <c r="G16" s="321"/>
      <c r="H16" s="321"/>
    </row>
    <row r="17" spans="1:8" ht="15" x14ac:dyDescent="0.25">
      <c r="A17" s="315" t="s">
        <v>432</v>
      </c>
      <c r="B17" s="320" t="s">
        <v>1088</v>
      </c>
      <c r="C17" s="320" t="s">
        <v>663</v>
      </c>
      <c r="D17" s="336" t="s">
        <v>275</v>
      </c>
      <c r="E17" s="321">
        <v>610</v>
      </c>
      <c r="F17" s="321">
        <v>610</v>
      </c>
      <c r="G17" s="321">
        <v>610</v>
      </c>
      <c r="H17" s="321">
        <f t="shared" si="0"/>
        <v>610</v>
      </c>
    </row>
    <row r="18" spans="1:8" ht="24.75" customHeight="1" x14ac:dyDescent="0.25">
      <c r="A18" s="315" t="s">
        <v>433</v>
      </c>
      <c r="B18" s="324" t="s">
        <v>1089</v>
      </c>
      <c r="C18" s="949" t="s">
        <v>1090</v>
      </c>
      <c r="D18" s="915">
        <v>44469</v>
      </c>
      <c r="E18" s="329">
        <v>3175</v>
      </c>
      <c r="F18" s="329">
        <v>3175</v>
      </c>
      <c r="G18" s="329">
        <v>3175</v>
      </c>
      <c r="H18" s="913">
        <f t="shared" si="0"/>
        <v>3175</v>
      </c>
    </row>
    <row r="19" spans="1:8" ht="20.25" customHeight="1" x14ac:dyDescent="0.25">
      <c r="A19" s="315" t="s">
        <v>434</v>
      </c>
      <c r="B19" s="324" t="s">
        <v>664</v>
      </c>
      <c r="C19" s="325" t="s">
        <v>665</v>
      </c>
      <c r="D19" s="337" t="s">
        <v>275</v>
      </c>
      <c r="E19" s="326">
        <v>249</v>
      </c>
      <c r="F19" s="326">
        <v>249</v>
      </c>
      <c r="G19" s="326">
        <v>249</v>
      </c>
      <c r="H19" s="321">
        <f t="shared" si="0"/>
        <v>249</v>
      </c>
    </row>
    <row r="20" spans="1:8" ht="27.75" customHeight="1" x14ac:dyDescent="0.25">
      <c r="A20" s="315" t="s">
        <v>463</v>
      </c>
      <c r="B20" s="324" t="s">
        <v>1091</v>
      </c>
      <c r="C20" s="325" t="s">
        <v>1092</v>
      </c>
      <c r="D20" s="337" t="s">
        <v>275</v>
      </c>
      <c r="E20" s="326">
        <v>76</v>
      </c>
      <c r="F20" s="326">
        <v>76</v>
      </c>
      <c r="G20" s="326">
        <v>76</v>
      </c>
      <c r="H20" s="321">
        <f t="shared" si="0"/>
        <v>76</v>
      </c>
    </row>
    <row r="21" spans="1:8" ht="28.5" customHeight="1" x14ac:dyDescent="0.25">
      <c r="A21" s="315" t="s">
        <v>464</v>
      </c>
      <c r="B21" s="324" t="s">
        <v>1093</v>
      </c>
      <c r="C21" s="325" t="s">
        <v>1094</v>
      </c>
      <c r="D21" s="337" t="s">
        <v>275</v>
      </c>
      <c r="E21" s="326">
        <v>229</v>
      </c>
      <c r="F21" s="326">
        <v>229</v>
      </c>
      <c r="G21" s="326">
        <v>229</v>
      </c>
      <c r="H21" s="321">
        <f t="shared" si="0"/>
        <v>229</v>
      </c>
    </row>
    <row r="22" spans="1:8" ht="48" customHeight="1" x14ac:dyDescent="0.25">
      <c r="A22" s="315" t="s">
        <v>465</v>
      </c>
      <c r="B22" s="327" t="s">
        <v>666</v>
      </c>
      <c r="C22" s="338" t="s">
        <v>1095</v>
      </c>
      <c r="D22" s="339" t="s">
        <v>275</v>
      </c>
      <c r="E22" s="340">
        <v>76</v>
      </c>
      <c r="F22" s="340">
        <v>76</v>
      </c>
      <c r="G22" s="340">
        <v>76</v>
      </c>
      <c r="H22" s="321">
        <f t="shared" si="0"/>
        <v>76</v>
      </c>
    </row>
    <row r="23" spans="1:8" ht="30" customHeight="1" x14ac:dyDescent="0.25">
      <c r="A23" s="315" t="s">
        <v>466</v>
      </c>
      <c r="B23" s="324"/>
      <c r="C23" s="325" t="s">
        <v>1096</v>
      </c>
      <c r="D23" s="337" t="s">
        <v>275</v>
      </c>
      <c r="E23" s="326">
        <v>152</v>
      </c>
      <c r="F23" s="326">
        <v>152</v>
      </c>
      <c r="G23" s="326">
        <v>152</v>
      </c>
      <c r="H23" s="321">
        <f t="shared" si="0"/>
        <v>152</v>
      </c>
    </row>
    <row r="24" spans="1:8" ht="33" customHeight="1" x14ac:dyDescent="0.25">
      <c r="A24" s="315" t="s">
        <v>467</v>
      </c>
      <c r="B24" s="324"/>
      <c r="C24" s="325" t="s">
        <v>668</v>
      </c>
      <c r="D24" s="337" t="s">
        <v>275</v>
      </c>
      <c r="E24" s="326">
        <v>318</v>
      </c>
      <c r="F24" s="326">
        <v>318</v>
      </c>
      <c r="G24" s="326">
        <v>318</v>
      </c>
      <c r="H24" s="321">
        <f t="shared" si="0"/>
        <v>318</v>
      </c>
    </row>
    <row r="25" spans="1:8" ht="15" x14ac:dyDescent="0.25">
      <c r="A25" s="315" t="s">
        <v>468</v>
      </c>
      <c r="B25" s="627"/>
      <c r="C25" s="627" t="s">
        <v>654</v>
      </c>
      <c r="D25" s="915">
        <v>44089</v>
      </c>
      <c r="E25" s="329">
        <v>0</v>
      </c>
      <c r="F25" s="626">
        <v>0</v>
      </c>
      <c r="G25" s="626">
        <v>0</v>
      </c>
      <c r="H25" s="913">
        <f t="shared" si="0"/>
        <v>0</v>
      </c>
    </row>
    <row r="26" spans="1:8" ht="15" x14ac:dyDescent="0.25">
      <c r="A26" s="315" t="s">
        <v>469</v>
      </c>
      <c r="B26" s="627">
        <v>40556</v>
      </c>
      <c r="C26" s="627" t="s">
        <v>1097</v>
      </c>
      <c r="D26" s="915">
        <v>44208</v>
      </c>
      <c r="E26" s="329">
        <v>0</v>
      </c>
      <c r="F26" s="626">
        <v>0</v>
      </c>
      <c r="G26" s="626">
        <v>0</v>
      </c>
      <c r="H26" s="913">
        <f t="shared" si="0"/>
        <v>0</v>
      </c>
    </row>
    <row r="27" spans="1:8" ht="15.75" x14ac:dyDescent="0.25">
      <c r="A27" s="315" t="s">
        <v>470</v>
      </c>
      <c r="B27" s="206" t="s">
        <v>673</v>
      </c>
      <c r="C27" s="206" t="s">
        <v>674</v>
      </c>
      <c r="D27" s="332" t="s">
        <v>275</v>
      </c>
      <c r="E27">
        <v>131</v>
      </c>
      <c r="F27" s="330">
        <v>131</v>
      </c>
      <c r="G27" s="330">
        <v>131</v>
      </c>
      <c r="H27" s="321">
        <f t="shared" si="0"/>
        <v>131</v>
      </c>
    </row>
    <row r="28" spans="1:8" ht="15.75" x14ac:dyDescent="0.25">
      <c r="A28" s="315" t="s">
        <v>471</v>
      </c>
      <c r="B28" s="206" t="s">
        <v>1098</v>
      </c>
      <c r="C28" s="206" t="s">
        <v>1099</v>
      </c>
      <c r="D28" s="332" t="s">
        <v>275</v>
      </c>
      <c r="E28">
        <v>686</v>
      </c>
      <c r="F28" s="330">
        <v>686</v>
      </c>
      <c r="G28" s="330">
        <v>686</v>
      </c>
      <c r="H28" s="321">
        <f t="shared" si="0"/>
        <v>686</v>
      </c>
    </row>
    <row r="29" spans="1:8" ht="15.75" x14ac:dyDescent="0.25">
      <c r="A29" s="315" t="s">
        <v>472</v>
      </c>
      <c r="C29" s="206" t="s">
        <v>672</v>
      </c>
      <c r="D29" s="332" t="s">
        <v>275</v>
      </c>
      <c r="E29" s="914">
        <v>4033</v>
      </c>
      <c r="F29" s="328">
        <v>4033</v>
      </c>
      <c r="G29" s="328">
        <v>4033</v>
      </c>
      <c r="H29" s="321">
        <f t="shared" si="0"/>
        <v>4033</v>
      </c>
    </row>
    <row r="30" spans="1:8" ht="15" x14ac:dyDescent="0.25">
      <c r="A30" s="315" t="s">
        <v>473</v>
      </c>
      <c r="B30" s="206" t="s">
        <v>1100</v>
      </c>
      <c r="C30" s="627" t="s">
        <v>1101</v>
      </c>
      <c r="D30" s="915">
        <v>44136</v>
      </c>
      <c r="E30" s="331">
        <v>2040</v>
      </c>
      <c r="F30" s="330">
        <v>2040</v>
      </c>
      <c r="G30" s="330">
        <v>2040</v>
      </c>
      <c r="H30" s="321">
        <f t="shared" si="0"/>
        <v>2040</v>
      </c>
    </row>
    <row r="31" spans="1:8" ht="15" x14ac:dyDescent="0.25">
      <c r="A31" s="315" t="s">
        <v>474</v>
      </c>
      <c r="B31" s="206" t="s">
        <v>1102</v>
      </c>
      <c r="C31" s="206" t="s">
        <v>667</v>
      </c>
      <c r="D31" s="208" t="s">
        <v>275</v>
      </c>
      <c r="E31" s="331">
        <v>2542</v>
      </c>
      <c r="F31" s="330">
        <v>2542</v>
      </c>
      <c r="G31" s="330">
        <v>2542</v>
      </c>
      <c r="H31" s="321">
        <f t="shared" si="0"/>
        <v>2542</v>
      </c>
    </row>
    <row r="32" spans="1:8" ht="15" x14ac:dyDescent="0.25">
      <c r="A32" s="315" t="s">
        <v>475</v>
      </c>
      <c r="B32" s="627" t="s">
        <v>1103</v>
      </c>
      <c r="C32" s="627" t="s">
        <v>1104</v>
      </c>
      <c r="D32" s="915">
        <v>44196</v>
      </c>
      <c r="E32" s="329">
        <v>661</v>
      </c>
      <c r="F32" s="626">
        <v>661</v>
      </c>
      <c r="G32" s="626">
        <v>661</v>
      </c>
      <c r="H32" s="913">
        <f t="shared" si="0"/>
        <v>661</v>
      </c>
    </row>
    <row r="33" spans="1:8" ht="15" x14ac:dyDescent="0.25">
      <c r="A33" s="315" t="s">
        <v>476</v>
      </c>
      <c r="B33" s="627" t="s">
        <v>1105</v>
      </c>
      <c r="C33" s="627" t="s">
        <v>1106</v>
      </c>
      <c r="D33" s="915">
        <v>44286</v>
      </c>
      <c r="E33" s="329">
        <v>1570</v>
      </c>
      <c r="F33" s="626">
        <v>1570</v>
      </c>
      <c r="G33" s="626">
        <v>1570</v>
      </c>
      <c r="H33" s="913">
        <f t="shared" si="0"/>
        <v>1570</v>
      </c>
    </row>
    <row r="34" spans="1:8" ht="15" x14ac:dyDescent="0.25">
      <c r="A34" s="315" t="s">
        <v>477</v>
      </c>
      <c r="B34" s="206">
        <v>43585</v>
      </c>
      <c r="C34" s="206" t="s">
        <v>1107</v>
      </c>
      <c r="D34" s="208" t="s">
        <v>275</v>
      </c>
      <c r="E34" s="331">
        <v>90</v>
      </c>
      <c r="F34" s="330">
        <v>90</v>
      </c>
      <c r="G34" s="330">
        <v>90</v>
      </c>
      <c r="H34" s="321">
        <f t="shared" si="0"/>
        <v>90</v>
      </c>
    </row>
    <row r="35" spans="1:8" ht="15" x14ac:dyDescent="0.25">
      <c r="A35" s="315" t="s">
        <v>478</v>
      </c>
      <c r="B35" s="206" t="s">
        <v>1108</v>
      </c>
      <c r="C35" s="206" t="s">
        <v>1109</v>
      </c>
      <c r="D35" s="208" t="s">
        <v>275</v>
      </c>
      <c r="E35" s="331">
        <v>59</v>
      </c>
      <c r="F35" s="330">
        <v>59</v>
      </c>
      <c r="G35" s="330">
        <v>59</v>
      </c>
      <c r="H35" s="321">
        <f t="shared" si="0"/>
        <v>59</v>
      </c>
    </row>
    <row r="36" spans="1:8" ht="15" x14ac:dyDescent="0.25">
      <c r="A36" s="315" t="s">
        <v>487</v>
      </c>
      <c r="B36" s="206"/>
      <c r="C36" s="206" t="s">
        <v>1110</v>
      </c>
      <c r="D36" s="208" t="s">
        <v>275</v>
      </c>
      <c r="E36" s="331">
        <v>227</v>
      </c>
      <c r="F36" s="330">
        <v>227</v>
      </c>
      <c r="G36" s="330">
        <v>227</v>
      </c>
      <c r="H36" s="321">
        <f t="shared" si="0"/>
        <v>227</v>
      </c>
    </row>
    <row r="37" spans="1:8" ht="15" x14ac:dyDescent="0.25">
      <c r="A37" s="315" t="s">
        <v>488</v>
      </c>
      <c r="B37" s="206" t="s">
        <v>1111</v>
      </c>
      <c r="C37" s="206" t="s">
        <v>1112</v>
      </c>
      <c r="D37" s="208" t="s">
        <v>275</v>
      </c>
      <c r="E37" s="331">
        <v>227</v>
      </c>
      <c r="F37" s="330">
        <v>227</v>
      </c>
      <c r="G37" s="330">
        <v>227</v>
      </c>
      <c r="H37" s="321">
        <f t="shared" si="0"/>
        <v>227</v>
      </c>
    </row>
    <row r="38" spans="1:8" ht="15" x14ac:dyDescent="0.25">
      <c r="A38" s="315" t="s">
        <v>489</v>
      </c>
      <c r="B38" s="206" t="s">
        <v>1113</v>
      </c>
      <c r="C38" s="357" t="s">
        <v>1114</v>
      </c>
      <c r="D38" s="208">
        <v>44043</v>
      </c>
      <c r="E38" s="331">
        <v>4500</v>
      </c>
      <c r="F38" s="330">
        <v>4500</v>
      </c>
      <c r="G38" s="330">
        <v>4500</v>
      </c>
      <c r="H38" s="321">
        <f t="shared" si="0"/>
        <v>4500</v>
      </c>
    </row>
    <row r="39" spans="1:8" ht="15" x14ac:dyDescent="0.25">
      <c r="A39" s="315" t="s">
        <v>490</v>
      </c>
      <c r="B39" s="206" t="s">
        <v>1115</v>
      </c>
      <c r="C39" s="357" t="s">
        <v>1116</v>
      </c>
      <c r="D39" s="208" t="s">
        <v>275</v>
      </c>
      <c r="E39" s="331">
        <v>366</v>
      </c>
      <c r="F39" s="330">
        <v>366</v>
      </c>
      <c r="G39" s="330">
        <v>366</v>
      </c>
      <c r="H39" s="321">
        <f t="shared" si="0"/>
        <v>366</v>
      </c>
    </row>
    <row r="40" spans="1:8" ht="15" x14ac:dyDescent="0.25">
      <c r="A40" s="315" t="s">
        <v>491</v>
      </c>
      <c r="B40" s="206" t="s">
        <v>1117</v>
      </c>
      <c r="C40" s="357" t="s">
        <v>1118</v>
      </c>
      <c r="D40" s="915">
        <v>44280</v>
      </c>
      <c r="E40" s="331">
        <v>4356</v>
      </c>
      <c r="F40" s="330">
        <v>4356</v>
      </c>
      <c r="G40" s="330">
        <v>4356</v>
      </c>
      <c r="H40" s="321">
        <f t="shared" si="0"/>
        <v>4356</v>
      </c>
    </row>
    <row r="41" spans="1:8" ht="15" x14ac:dyDescent="0.25">
      <c r="A41" s="315" t="s">
        <v>492</v>
      </c>
      <c r="B41" s="206" t="s">
        <v>1119</v>
      </c>
      <c r="C41" s="357" t="s">
        <v>1120</v>
      </c>
      <c r="D41" s="208">
        <v>44740</v>
      </c>
      <c r="E41" s="331">
        <v>3018</v>
      </c>
      <c r="F41" s="330">
        <v>1509</v>
      </c>
      <c r="G41" s="330"/>
      <c r="H41" s="321"/>
    </row>
    <row r="42" spans="1:8" ht="15" x14ac:dyDescent="0.25">
      <c r="A42" s="315" t="s">
        <v>493</v>
      </c>
      <c r="B42" s="206" t="s">
        <v>1121</v>
      </c>
      <c r="C42" s="357" t="s">
        <v>1122</v>
      </c>
      <c r="D42" s="208" t="s">
        <v>275</v>
      </c>
      <c r="E42" s="331">
        <v>328</v>
      </c>
      <c r="F42" s="330">
        <v>328</v>
      </c>
      <c r="G42" s="330">
        <v>328</v>
      </c>
      <c r="H42" s="321">
        <f t="shared" si="0"/>
        <v>328</v>
      </c>
    </row>
    <row r="43" spans="1:8" ht="15" x14ac:dyDescent="0.25">
      <c r="A43" s="315" t="s">
        <v>494</v>
      </c>
      <c r="B43" s="206"/>
      <c r="C43" s="357" t="s">
        <v>1150</v>
      </c>
      <c r="D43" s="208"/>
      <c r="E43" s="331">
        <v>650</v>
      </c>
      <c r="F43" s="330">
        <v>650</v>
      </c>
      <c r="G43" s="330">
        <v>650</v>
      </c>
      <c r="H43" s="321">
        <f t="shared" si="0"/>
        <v>650</v>
      </c>
    </row>
    <row r="44" spans="1:8" ht="15" x14ac:dyDescent="0.25">
      <c r="A44" s="315" t="s">
        <v>495</v>
      </c>
      <c r="B44" s="206"/>
      <c r="C44" s="357" t="s">
        <v>1080</v>
      </c>
      <c r="D44" s="208"/>
      <c r="E44" s="331">
        <v>4110</v>
      </c>
      <c r="F44" s="330">
        <v>4110</v>
      </c>
      <c r="G44" s="330">
        <v>4110</v>
      </c>
      <c r="H44" s="321">
        <f t="shared" si="0"/>
        <v>4110</v>
      </c>
    </row>
    <row r="45" spans="1:8" ht="15" x14ac:dyDescent="0.25">
      <c r="A45" s="315" t="s">
        <v>544</v>
      </c>
      <c r="B45" s="206" t="s">
        <v>1123</v>
      </c>
      <c r="C45" s="357" t="s">
        <v>1124</v>
      </c>
      <c r="D45" s="208" t="s">
        <v>275</v>
      </c>
      <c r="E45" s="331">
        <v>240</v>
      </c>
      <c r="F45" s="330">
        <v>240</v>
      </c>
      <c r="G45" s="330">
        <v>240</v>
      </c>
      <c r="H45" s="321">
        <f t="shared" si="0"/>
        <v>240</v>
      </c>
    </row>
    <row r="46" spans="1:8" ht="15" x14ac:dyDescent="0.25">
      <c r="A46" s="315"/>
      <c r="B46" s="206"/>
      <c r="C46" s="357"/>
      <c r="D46" s="208"/>
      <c r="E46" s="329"/>
      <c r="F46" s="330"/>
      <c r="G46" s="330"/>
      <c r="H46" s="330"/>
    </row>
    <row r="47" spans="1:8" ht="15" x14ac:dyDescent="0.25">
      <c r="A47" s="315"/>
      <c r="B47" s="206"/>
      <c r="C47" s="357"/>
      <c r="D47" s="208"/>
      <c r="E47" s="329"/>
      <c r="F47" s="330"/>
      <c r="G47" s="330"/>
      <c r="H47" s="330"/>
    </row>
    <row r="48" spans="1:8" ht="15.75" x14ac:dyDescent="0.25">
      <c r="E48" s="341">
        <f>SUM(E11:E47)</f>
        <v>37517</v>
      </c>
      <c r="F48" s="341">
        <f>SUM(F11:F47)</f>
        <v>36008</v>
      </c>
      <c r="G48" s="341">
        <f>SUM(G11:G47)</f>
        <v>33299</v>
      </c>
      <c r="H48" s="34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418" t="s">
        <v>1227</v>
      </c>
      <c r="B1" s="1418"/>
      <c r="C1" s="1418"/>
      <c r="D1" s="1418"/>
      <c r="E1" s="1418"/>
      <c r="F1" s="1418"/>
      <c r="G1" s="1418"/>
      <c r="H1" s="1418"/>
      <c r="I1" s="1038"/>
      <c r="J1" s="1038"/>
      <c r="K1" s="1038"/>
      <c r="L1" s="1038"/>
      <c r="M1" s="1038"/>
      <c r="N1" s="1038"/>
      <c r="O1" s="1038"/>
      <c r="P1" s="1038"/>
      <c r="Q1" s="1038"/>
      <c r="R1" s="1038"/>
      <c r="S1" s="1038"/>
      <c r="T1" s="1038"/>
      <c r="U1" s="1038"/>
      <c r="V1" s="1038"/>
      <c r="W1" s="1038"/>
    </row>
    <row r="2" spans="1:23" x14ac:dyDescent="0.2">
      <c r="D2" s="624"/>
    </row>
    <row r="3" spans="1:23" x14ac:dyDescent="0.2">
      <c r="A3" s="1444" t="s">
        <v>73</v>
      </c>
      <c r="B3" s="1444"/>
      <c r="C3" s="1444"/>
      <c r="D3" s="1444"/>
      <c r="E3" s="1444"/>
      <c r="F3" s="1444"/>
      <c r="G3" s="1444"/>
      <c r="H3" s="1444"/>
    </row>
    <row r="4" spans="1:23" ht="14.25" x14ac:dyDescent="0.2">
      <c r="A4" s="1436" t="s">
        <v>259</v>
      </c>
      <c r="B4" s="1436"/>
      <c r="C4" s="1436"/>
      <c r="D4" s="1436"/>
      <c r="E4" s="1436"/>
      <c r="F4" s="1436"/>
      <c r="G4" s="1436"/>
      <c r="H4" s="1436"/>
    </row>
    <row r="5" spans="1:23" ht="14.25" x14ac:dyDescent="0.2">
      <c r="A5" s="1436" t="s">
        <v>744</v>
      </c>
      <c r="B5" s="1436"/>
      <c r="C5" s="1436"/>
      <c r="D5" s="1436"/>
      <c r="E5" s="1436"/>
      <c r="F5" s="1436"/>
      <c r="G5" s="1436"/>
      <c r="H5" s="1436"/>
    </row>
    <row r="6" spans="1:23" ht="14.25" x14ac:dyDescent="0.2">
      <c r="A6" s="1437" t="s">
        <v>52</v>
      </c>
      <c r="B6" s="1437"/>
      <c r="C6" s="1437"/>
      <c r="D6" s="1437"/>
      <c r="E6" s="1437"/>
      <c r="F6" s="1437"/>
      <c r="G6" s="1437"/>
      <c r="H6" s="1437"/>
    </row>
    <row r="7" spans="1:23" ht="15" x14ac:dyDescent="0.25">
      <c r="A7" s="192"/>
      <c r="B7" s="193"/>
      <c r="C7" s="193"/>
      <c r="D7" s="193"/>
    </row>
    <row r="8" spans="1:23" ht="14.25" customHeight="1" x14ac:dyDescent="0.2">
      <c r="A8" s="1445"/>
      <c r="B8" s="195" t="s">
        <v>54</v>
      </c>
      <c r="C8" s="195" t="s">
        <v>55</v>
      </c>
      <c r="D8" s="195" t="s">
        <v>56</v>
      </c>
      <c r="E8" s="195" t="s">
        <v>57</v>
      </c>
      <c r="F8" s="195" t="s">
        <v>410</v>
      </c>
      <c r="G8" s="195" t="s">
        <v>411</v>
      </c>
      <c r="H8" s="195" t="s">
        <v>412</v>
      </c>
    </row>
    <row r="9" spans="1:23" ht="14.25" customHeight="1" x14ac:dyDescent="0.2">
      <c r="A9" s="1445"/>
      <c r="B9" s="1446" t="s">
        <v>261</v>
      </c>
      <c r="C9" s="1447" t="s">
        <v>262</v>
      </c>
      <c r="D9" s="1447" t="s">
        <v>263</v>
      </c>
      <c r="E9" s="461"/>
      <c r="F9" s="462"/>
      <c r="G9" s="462"/>
    </row>
    <row r="10" spans="1:23" ht="14.25" customHeight="1" x14ac:dyDescent="0.2">
      <c r="A10" s="1445"/>
      <c r="B10" s="1446"/>
      <c r="C10" s="1447"/>
      <c r="D10" s="1447"/>
      <c r="E10" s="463" t="s">
        <v>745</v>
      </c>
      <c r="F10" s="463" t="s">
        <v>799</v>
      </c>
      <c r="G10" s="463" t="s">
        <v>869</v>
      </c>
      <c r="H10" s="463" t="s">
        <v>1069</v>
      </c>
    </row>
    <row r="11" spans="1:23" ht="15" x14ac:dyDescent="0.25">
      <c r="A11" s="193"/>
      <c r="B11" s="227" t="s">
        <v>269</v>
      </c>
      <c r="C11" s="192"/>
      <c r="D11" s="192"/>
    </row>
    <row r="12" spans="1:23" s="983" customFormat="1" ht="15" x14ac:dyDescent="0.2">
      <c r="A12" s="979" t="s">
        <v>419</v>
      </c>
      <c r="B12" s="980" t="s">
        <v>273</v>
      </c>
      <c r="C12" s="981" t="s">
        <v>272</v>
      </c>
      <c r="D12" s="979" t="s">
        <v>275</v>
      </c>
      <c r="E12" s="982">
        <v>300</v>
      </c>
      <c r="F12" s="982">
        <v>300</v>
      </c>
      <c r="G12" s="982">
        <v>300</v>
      </c>
      <c r="H12" s="982">
        <v>300</v>
      </c>
    </row>
    <row r="13" spans="1:23" s="983" customFormat="1" ht="15" x14ac:dyDescent="0.2">
      <c r="A13" s="979" t="s">
        <v>427</v>
      </c>
      <c r="B13" s="984" t="s">
        <v>276</v>
      </c>
      <c r="C13" s="985" t="s">
        <v>277</v>
      </c>
      <c r="D13" s="979" t="s">
        <v>275</v>
      </c>
      <c r="E13" s="986">
        <v>100</v>
      </c>
      <c r="F13" s="986">
        <v>100</v>
      </c>
      <c r="G13" s="986">
        <v>100</v>
      </c>
      <c r="H13" s="986">
        <v>100</v>
      </c>
    </row>
    <row r="14" spans="1:23" s="983" customFormat="1" ht="15" x14ac:dyDescent="0.2">
      <c r="A14" s="979" t="s">
        <v>428</v>
      </c>
      <c r="B14" s="984" t="s">
        <v>280</v>
      </c>
      <c r="C14" s="985" t="s">
        <v>630</v>
      </c>
      <c r="D14" s="979" t="s">
        <v>275</v>
      </c>
      <c r="E14" s="986">
        <v>10000</v>
      </c>
      <c r="F14" s="986">
        <v>10000</v>
      </c>
      <c r="G14" s="986">
        <v>10000</v>
      </c>
      <c r="H14" s="986">
        <v>10000</v>
      </c>
    </row>
    <row r="15" spans="1:23" s="983" customFormat="1" ht="15" x14ac:dyDescent="0.2">
      <c r="A15" s="979" t="s">
        <v>429</v>
      </c>
      <c r="B15" s="984" t="s">
        <v>280</v>
      </c>
      <c r="C15" s="985" t="s">
        <v>631</v>
      </c>
      <c r="D15" s="979" t="s">
        <v>275</v>
      </c>
      <c r="E15" s="986">
        <v>15000</v>
      </c>
      <c r="F15" s="986">
        <v>15000</v>
      </c>
      <c r="G15" s="986">
        <v>15000</v>
      </c>
      <c r="H15" s="986">
        <v>15000</v>
      </c>
    </row>
    <row r="16" spans="1:23" s="983" customFormat="1" ht="15" x14ac:dyDescent="0.2">
      <c r="A16" s="979" t="s">
        <v>430</v>
      </c>
      <c r="B16" s="984" t="s">
        <v>288</v>
      </c>
      <c r="C16" s="985" t="s">
        <v>289</v>
      </c>
      <c r="D16" s="979" t="s">
        <v>275</v>
      </c>
      <c r="E16" s="986">
        <v>10</v>
      </c>
      <c r="F16" s="986">
        <v>10</v>
      </c>
      <c r="G16" s="986">
        <v>10</v>
      </c>
      <c r="H16" s="986">
        <v>10</v>
      </c>
    </row>
    <row r="17" spans="1:20" s="983" customFormat="1" ht="15" x14ac:dyDescent="0.2">
      <c r="A17" s="979" t="s">
        <v>431</v>
      </c>
      <c r="B17" s="984" t="s">
        <v>632</v>
      </c>
      <c r="C17" s="985" t="s">
        <v>633</v>
      </c>
      <c r="D17" s="987" t="s">
        <v>275</v>
      </c>
      <c r="E17" s="986">
        <v>900</v>
      </c>
      <c r="F17" s="986">
        <v>900</v>
      </c>
      <c r="G17" s="986">
        <v>900</v>
      </c>
      <c r="H17" s="986">
        <v>900</v>
      </c>
    </row>
    <row r="18" spans="1:20" s="983" customFormat="1" ht="15" x14ac:dyDescent="0.2">
      <c r="A18" s="979" t="s">
        <v>432</v>
      </c>
      <c r="B18" s="984" t="s">
        <v>634</v>
      </c>
      <c r="C18" s="985" t="s">
        <v>635</v>
      </c>
      <c r="D18" s="987" t="s">
        <v>275</v>
      </c>
      <c r="E18" s="986">
        <v>1190</v>
      </c>
      <c r="F18" s="986">
        <v>1190</v>
      </c>
      <c r="G18" s="986">
        <v>1190</v>
      </c>
      <c r="H18" s="986">
        <v>1190</v>
      </c>
    </row>
    <row r="19" spans="1:20" s="983" customFormat="1" ht="15" x14ac:dyDescent="0.2">
      <c r="A19" s="979" t="s">
        <v>433</v>
      </c>
      <c r="B19" s="984" t="s">
        <v>300</v>
      </c>
      <c r="C19" s="985" t="s">
        <v>1156</v>
      </c>
      <c r="D19" s="987" t="s">
        <v>275</v>
      </c>
      <c r="E19" s="986">
        <v>1600</v>
      </c>
      <c r="F19" s="986">
        <v>1600</v>
      </c>
      <c r="G19" s="986">
        <v>1600</v>
      </c>
      <c r="H19" s="986">
        <v>1600</v>
      </c>
    </row>
    <row r="20" spans="1:20" s="983" customFormat="1" ht="31.5" customHeight="1" x14ac:dyDescent="0.2">
      <c r="A20" s="979" t="s">
        <v>434</v>
      </c>
      <c r="B20" s="984" t="s">
        <v>870</v>
      </c>
      <c r="C20" s="980" t="s">
        <v>636</v>
      </c>
      <c r="D20" s="987" t="s">
        <v>275</v>
      </c>
      <c r="E20" s="988">
        <v>35</v>
      </c>
      <c r="F20" s="988">
        <v>35</v>
      </c>
      <c r="G20" s="988">
        <v>35</v>
      </c>
      <c r="H20" s="988">
        <v>35</v>
      </c>
    </row>
    <row r="21" spans="1:20" s="983" customFormat="1" ht="15" x14ac:dyDescent="0.2">
      <c r="A21" s="979" t="s">
        <v>463</v>
      </c>
      <c r="B21" s="985"/>
      <c r="C21" s="985" t="s">
        <v>637</v>
      </c>
      <c r="D21" s="979"/>
      <c r="E21" s="986">
        <v>3050</v>
      </c>
      <c r="F21" s="986">
        <v>3050</v>
      </c>
      <c r="G21" s="986">
        <v>3050</v>
      </c>
      <c r="H21" s="986">
        <v>3050</v>
      </c>
    </row>
    <row r="22" spans="1:20" s="983" customFormat="1" ht="15" x14ac:dyDescent="0.2">
      <c r="A22" s="979" t="s">
        <v>464</v>
      </c>
      <c r="B22" s="984" t="s">
        <v>1157</v>
      </c>
      <c r="C22" s="985" t="s">
        <v>1158</v>
      </c>
      <c r="D22" s="987">
        <v>44926</v>
      </c>
      <c r="E22" s="986">
        <v>7285</v>
      </c>
      <c r="F22" s="986">
        <v>7285</v>
      </c>
      <c r="G22" s="986">
        <v>0</v>
      </c>
      <c r="H22" s="986">
        <v>0</v>
      </c>
    </row>
    <row r="23" spans="1:20" s="983" customFormat="1" ht="31.5" customHeight="1" x14ac:dyDescent="0.2">
      <c r="A23" s="979" t="s">
        <v>465</v>
      </c>
      <c r="B23" s="978" t="s">
        <v>324</v>
      </c>
      <c r="C23" s="989" t="s">
        <v>325</v>
      </c>
      <c r="D23" s="990" t="s">
        <v>275</v>
      </c>
      <c r="E23" s="991">
        <v>40</v>
      </c>
      <c r="F23" s="991">
        <v>40</v>
      </c>
      <c r="G23" s="991">
        <v>40</v>
      </c>
      <c r="H23" s="991">
        <v>40</v>
      </c>
    </row>
    <row r="24" spans="1:20" s="983" customFormat="1" ht="30" customHeight="1" x14ac:dyDescent="0.2">
      <c r="A24" s="979" t="s">
        <v>466</v>
      </c>
      <c r="B24" s="978" t="s">
        <v>328</v>
      </c>
      <c r="C24" s="989" t="s">
        <v>638</v>
      </c>
      <c r="D24" s="990" t="s">
        <v>275</v>
      </c>
      <c r="E24" s="992">
        <v>210</v>
      </c>
      <c r="F24" s="992">
        <v>210</v>
      </c>
      <c r="G24" s="992">
        <v>210</v>
      </c>
      <c r="H24" s="992">
        <v>210</v>
      </c>
    </row>
    <row r="25" spans="1:20" s="983" customFormat="1" ht="27" customHeight="1" x14ac:dyDescent="0.2">
      <c r="A25" s="979" t="s">
        <v>467</v>
      </c>
      <c r="B25" s="980" t="s">
        <v>330</v>
      </c>
      <c r="C25" s="980" t="s">
        <v>639</v>
      </c>
      <c r="D25" s="993" t="s">
        <v>275</v>
      </c>
      <c r="E25" s="994">
        <v>199</v>
      </c>
      <c r="F25" s="994">
        <v>199</v>
      </c>
      <c r="G25" s="994">
        <v>199</v>
      </c>
      <c r="H25" s="994">
        <v>199</v>
      </c>
    </row>
    <row r="26" spans="1:20" s="983" customFormat="1" ht="26.25" customHeight="1" x14ac:dyDescent="0.2">
      <c r="A26" s="979" t="s">
        <v>468</v>
      </c>
      <c r="B26" s="980" t="s">
        <v>332</v>
      </c>
      <c r="C26" s="980" t="s">
        <v>333</v>
      </c>
      <c r="D26" s="993" t="s">
        <v>275</v>
      </c>
      <c r="E26" s="994">
        <v>1863</v>
      </c>
      <c r="F26" s="994">
        <v>1863</v>
      </c>
      <c r="G26" s="994">
        <v>1863</v>
      </c>
      <c r="H26" s="994">
        <v>1863</v>
      </c>
    </row>
    <row r="27" spans="1:20" s="998" customFormat="1" ht="30" customHeight="1" x14ac:dyDescent="0.2">
      <c r="A27" s="979" t="s">
        <v>469</v>
      </c>
      <c r="B27" s="464" t="s">
        <v>746</v>
      </c>
      <c r="C27" s="995" t="s">
        <v>1159</v>
      </c>
      <c r="D27" s="996" t="s">
        <v>1160</v>
      </c>
      <c r="E27" s="992">
        <v>0</v>
      </c>
      <c r="F27" s="992">
        <v>0</v>
      </c>
      <c r="G27" s="992">
        <v>0</v>
      </c>
      <c r="H27" s="992">
        <v>0</v>
      </c>
      <c r="I27" s="997"/>
      <c r="J27" s="983"/>
      <c r="K27" s="983"/>
      <c r="L27" s="983"/>
      <c r="M27" s="983"/>
      <c r="N27" s="983"/>
      <c r="O27" s="983"/>
      <c r="P27" s="983"/>
      <c r="Q27" s="983"/>
      <c r="R27" s="983"/>
      <c r="S27" s="983"/>
      <c r="T27" s="983"/>
    </row>
    <row r="28" spans="1:20" s="983" customFormat="1" ht="15" x14ac:dyDescent="0.2">
      <c r="A28" s="979" t="s">
        <v>470</v>
      </c>
      <c r="B28" s="978"/>
      <c r="C28" s="995" t="s">
        <v>640</v>
      </c>
      <c r="D28" s="990" t="s">
        <v>275</v>
      </c>
      <c r="E28" s="992">
        <v>15</v>
      </c>
      <c r="F28" s="992">
        <v>15</v>
      </c>
      <c r="G28" s="992">
        <v>15</v>
      </c>
      <c r="H28" s="992">
        <v>15</v>
      </c>
    </row>
    <row r="29" spans="1:20" s="983" customFormat="1" ht="27" customHeight="1" x14ac:dyDescent="0.2">
      <c r="A29" s="979" t="s">
        <v>471</v>
      </c>
      <c r="B29" s="978" t="s">
        <v>871</v>
      </c>
      <c r="C29" s="995" t="s">
        <v>872</v>
      </c>
      <c r="D29" s="990">
        <v>47150</v>
      </c>
      <c r="E29" s="992">
        <v>3883</v>
      </c>
      <c r="F29" s="992">
        <v>3883</v>
      </c>
      <c r="G29" s="992">
        <v>3883</v>
      </c>
      <c r="H29" s="992">
        <v>3883</v>
      </c>
    </row>
    <row r="30" spans="1:20" s="983" customFormat="1" ht="45" customHeight="1" x14ac:dyDescent="0.2">
      <c r="A30" s="979" t="s">
        <v>472</v>
      </c>
      <c r="B30" s="464" t="s">
        <v>873</v>
      </c>
      <c r="C30" s="995" t="s">
        <v>1161</v>
      </c>
      <c r="D30" s="996" t="s">
        <v>1160</v>
      </c>
      <c r="E30" s="992">
        <v>0</v>
      </c>
      <c r="F30" s="992">
        <v>0</v>
      </c>
      <c r="G30" s="992">
        <v>0</v>
      </c>
      <c r="H30" s="992">
        <v>0</v>
      </c>
    </row>
    <row r="31" spans="1:20" s="983" customFormat="1" ht="30.75" customHeight="1" x14ac:dyDescent="0.2">
      <c r="A31" s="979" t="s">
        <v>473</v>
      </c>
      <c r="B31" s="464" t="s">
        <v>874</v>
      </c>
      <c r="C31" s="995" t="s">
        <v>1162</v>
      </c>
      <c r="D31" s="996" t="s">
        <v>1160</v>
      </c>
      <c r="E31" s="992">
        <v>0</v>
      </c>
      <c r="F31" s="992">
        <v>0</v>
      </c>
      <c r="G31" s="992">
        <v>0</v>
      </c>
      <c r="H31" s="992">
        <v>0</v>
      </c>
      <c r="I31" s="999"/>
    </row>
    <row r="32" spans="1:20" s="998" customFormat="1" ht="27.75" customHeight="1" x14ac:dyDescent="0.2">
      <c r="A32" s="979" t="s">
        <v>474</v>
      </c>
      <c r="B32" s="978" t="s">
        <v>641</v>
      </c>
      <c r="C32" s="995" t="s">
        <v>642</v>
      </c>
      <c r="D32" s="990" t="s">
        <v>275</v>
      </c>
      <c r="E32" s="992">
        <v>30</v>
      </c>
      <c r="F32" s="992">
        <v>30</v>
      </c>
      <c r="G32" s="992">
        <v>30</v>
      </c>
      <c r="H32" s="992">
        <v>30</v>
      </c>
      <c r="I32" s="983"/>
      <c r="J32" s="983"/>
      <c r="K32" s="983"/>
      <c r="L32" s="983"/>
      <c r="M32" s="983"/>
      <c r="N32" s="983"/>
      <c r="O32" s="983"/>
      <c r="P32" s="983"/>
      <c r="Q32" s="983"/>
      <c r="R32" s="983"/>
      <c r="S32" s="983"/>
      <c r="T32" s="983"/>
    </row>
    <row r="33" spans="1:8" s="983" customFormat="1" ht="27.75" customHeight="1" x14ac:dyDescent="0.2">
      <c r="A33" s="979" t="s">
        <v>475</v>
      </c>
      <c r="B33" s="978" t="s">
        <v>643</v>
      </c>
      <c r="C33" s="995" t="s">
        <v>1163</v>
      </c>
      <c r="D33" s="990" t="s">
        <v>1164</v>
      </c>
      <c r="E33" s="992">
        <v>0</v>
      </c>
      <c r="F33" s="992">
        <v>0</v>
      </c>
      <c r="G33" s="992">
        <v>0</v>
      </c>
      <c r="H33" s="992">
        <v>0</v>
      </c>
    </row>
    <row r="34" spans="1:8" s="983" customFormat="1" ht="21.75" customHeight="1" x14ac:dyDescent="0.2">
      <c r="A34" s="979" t="s">
        <v>476</v>
      </c>
      <c r="B34" s="978" t="s">
        <v>644</v>
      </c>
      <c r="C34" s="995" t="s">
        <v>645</v>
      </c>
      <c r="D34" s="990" t="s">
        <v>275</v>
      </c>
      <c r="E34" s="992">
        <v>457</v>
      </c>
      <c r="F34" s="992">
        <v>457</v>
      </c>
      <c r="G34" s="992">
        <v>457</v>
      </c>
      <c r="H34" s="992">
        <v>457</v>
      </c>
    </row>
    <row r="35" spans="1:8" s="983" customFormat="1" ht="24.75" customHeight="1" x14ac:dyDescent="0.2">
      <c r="A35" s="979" t="s">
        <v>477</v>
      </c>
      <c r="B35" s="978" t="s">
        <v>646</v>
      </c>
      <c r="C35" s="995" t="s">
        <v>687</v>
      </c>
      <c r="D35" s="990" t="s">
        <v>275</v>
      </c>
      <c r="E35" s="992">
        <v>198</v>
      </c>
      <c r="F35" s="992">
        <v>198</v>
      </c>
      <c r="G35" s="992">
        <v>198</v>
      </c>
      <c r="H35" s="992">
        <v>198</v>
      </c>
    </row>
    <row r="36" spans="1:8" s="983" customFormat="1" ht="28.5" customHeight="1" x14ac:dyDescent="0.2">
      <c r="A36" s="979" t="s">
        <v>478</v>
      </c>
      <c r="B36" s="978" t="s">
        <v>647</v>
      </c>
      <c r="C36" s="995" t="s">
        <v>648</v>
      </c>
      <c r="D36" s="990" t="s">
        <v>275</v>
      </c>
      <c r="E36" s="992">
        <v>217</v>
      </c>
      <c r="F36" s="992">
        <v>217</v>
      </c>
      <c r="G36" s="992">
        <v>217</v>
      </c>
      <c r="H36" s="992">
        <v>217</v>
      </c>
    </row>
    <row r="37" spans="1:8" s="983" customFormat="1" ht="36" customHeight="1" x14ac:dyDescent="0.2">
      <c r="A37" s="979" t="s">
        <v>487</v>
      </c>
      <c r="B37" s="978" t="s">
        <v>875</v>
      </c>
      <c r="C37" s="995" t="s">
        <v>649</v>
      </c>
      <c r="D37" s="990" t="s">
        <v>275</v>
      </c>
      <c r="E37" s="992">
        <v>1320</v>
      </c>
      <c r="F37" s="992">
        <v>1320</v>
      </c>
      <c r="G37" s="992">
        <v>1320</v>
      </c>
      <c r="H37" s="992">
        <v>1320</v>
      </c>
    </row>
    <row r="38" spans="1:8" s="983" customFormat="1" ht="26.25" customHeight="1" x14ac:dyDescent="0.2">
      <c r="A38" s="979" t="s">
        <v>488</v>
      </c>
      <c r="B38" s="978" t="s">
        <v>876</v>
      </c>
      <c r="C38" s="995" t="s">
        <v>650</v>
      </c>
      <c r="D38" s="990">
        <v>45536</v>
      </c>
      <c r="E38" s="992">
        <v>3810</v>
      </c>
      <c r="F38" s="992">
        <v>3810</v>
      </c>
      <c r="G38" s="992">
        <v>3810</v>
      </c>
      <c r="H38" s="992">
        <v>3810</v>
      </c>
    </row>
    <row r="39" spans="1:8" s="983" customFormat="1" ht="15" x14ac:dyDescent="0.2">
      <c r="A39" s="979" t="s">
        <v>489</v>
      </c>
      <c r="B39" s="1000" t="s">
        <v>1040</v>
      </c>
      <c r="C39" s="1000" t="s">
        <v>1041</v>
      </c>
      <c r="D39" s="1001">
        <v>44561</v>
      </c>
      <c r="E39" s="1000">
        <v>277</v>
      </c>
      <c r="F39" s="1000">
        <v>0</v>
      </c>
      <c r="G39" s="1000">
        <v>0</v>
      </c>
      <c r="H39" s="1000">
        <v>0</v>
      </c>
    </row>
    <row r="40" spans="1:8" s="983" customFormat="1" ht="30" x14ac:dyDescent="0.2">
      <c r="A40" s="979" t="s">
        <v>490</v>
      </c>
      <c r="B40" s="464" t="s">
        <v>1042</v>
      </c>
      <c r="C40" s="978" t="s">
        <v>1165</v>
      </c>
      <c r="D40" s="996">
        <v>44255</v>
      </c>
      <c r="E40" s="1002">
        <v>2613</v>
      </c>
      <c r="F40" s="1002">
        <v>0</v>
      </c>
      <c r="G40" s="1002">
        <v>0</v>
      </c>
      <c r="H40" s="1002">
        <v>0</v>
      </c>
    </row>
    <row r="41" spans="1:8" s="983" customFormat="1" ht="15" x14ac:dyDescent="0.2">
      <c r="A41" s="979" t="s">
        <v>491</v>
      </c>
      <c r="B41" s="464" t="s">
        <v>1043</v>
      </c>
      <c r="C41" s="464" t="s">
        <v>651</v>
      </c>
      <c r="D41" s="996" t="s">
        <v>275</v>
      </c>
      <c r="E41" s="1002">
        <v>3300</v>
      </c>
      <c r="F41" s="1002">
        <v>3300</v>
      </c>
      <c r="G41" s="1002">
        <v>3300</v>
      </c>
      <c r="H41" s="1002">
        <v>3300</v>
      </c>
    </row>
    <row r="42" spans="1:8" s="983" customFormat="1" ht="15" x14ac:dyDescent="0.2">
      <c r="A42" s="979" t="s">
        <v>492</v>
      </c>
      <c r="B42" s="1000" t="s">
        <v>902</v>
      </c>
      <c r="C42" s="1000" t="s">
        <v>903</v>
      </c>
      <c r="D42" s="1003">
        <v>44561</v>
      </c>
      <c r="E42" s="1002">
        <v>297</v>
      </c>
      <c r="F42" s="1002">
        <v>0</v>
      </c>
      <c r="G42" s="1002">
        <v>0</v>
      </c>
      <c r="H42" s="1002">
        <v>0</v>
      </c>
    </row>
    <row r="43" spans="1:8" s="983" customFormat="1" ht="15" x14ac:dyDescent="0.2">
      <c r="A43" s="979" t="s">
        <v>493</v>
      </c>
      <c r="B43" s="1000" t="s">
        <v>1044</v>
      </c>
      <c r="C43" s="1000" t="s">
        <v>1045</v>
      </c>
      <c r="D43" s="1004" t="s">
        <v>275</v>
      </c>
      <c r="E43" s="1000">
        <v>100</v>
      </c>
      <c r="F43" s="1000">
        <v>100</v>
      </c>
      <c r="G43" s="1000">
        <v>100</v>
      </c>
      <c r="H43" s="1000">
        <v>100</v>
      </c>
    </row>
    <row r="44" spans="1:8" s="983" customFormat="1" ht="30" x14ac:dyDescent="0.2">
      <c r="A44" s="979" t="s">
        <v>494</v>
      </c>
      <c r="B44" s="464" t="s">
        <v>652</v>
      </c>
      <c r="C44" s="995" t="s">
        <v>653</v>
      </c>
      <c r="D44" s="996" t="s">
        <v>275</v>
      </c>
      <c r="E44" s="1002">
        <v>38</v>
      </c>
      <c r="F44" s="1002">
        <v>38</v>
      </c>
      <c r="G44" s="1002">
        <v>38</v>
      </c>
      <c r="H44" s="1002">
        <v>38</v>
      </c>
    </row>
    <row r="45" spans="1:8" s="983" customFormat="1" ht="15" x14ac:dyDescent="0.2">
      <c r="A45" s="979" t="s">
        <v>495</v>
      </c>
      <c r="B45" s="464">
        <v>42794</v>
      </c>
      <c r="C45" s="464" t="s">
        <v>877</v>
      </c>
      <c r="D45" s="996" t="s">
        <v>275</v>
      </c>
      <c r="E45" s="1002">
        <v>212</v>
      </c>
      <c r="F45" s="1002">
        <v>212</v>
      </c>
      <c r="G45" s="1002">
        <v>212</v>
      </c>
      <c r="H45" s="1002">
        <v>212</v>
      </c>
    </row>
    <row r="46" spans="1:8" s="983" customFormat="1" ht="15" x14ac:dyDescent="0.2">
      <c r="A46" s="979" t="s">
        <v>544</v>
      </c>
      <c r="B46" s="464" t="s">
        <v>878</v>
      </c>
      <c r="C46" s="464" t="s">
        <v>879</v>
      </c>
      <c r="D46" s="996" t="s">
        <v>275</v>
      </c>
      <c r="E46" s="1002">
        <v>712</v>
      </c>
      <c r="F46" s="1002">
        <v>712</v>
      </c>
      <c r="G46" s="1002">
        <v>712</v>
      </c>
      <c r="H46" s="1002">
        <v>712</v>
      </c>
    </row>
    <row r="47" spans="1:8" s="983" customFormat="1" ht="15" x14ac:dyDescent="0.2">
      <c r="A47" s="979" t="s">
        <v>545</v>
      </c>
      <c r="B47" s="464"/>
      <c r="C47" s="464" t="s">
        <v>1046</v>
      </c>
      <c r="D47" s="1004" t="s">
        <v>275</v>
      </c>
      <c r="E47" s="1002">
        <v>175</v>
      </c>
      <c r="F47" s="1002">
        <v>175</v>
      </c>
      <c r="G47" s="1002">
        <v>175</v>
      </c>
      <c r="H47" s="1002">
        <v>175</v>
      </c>
    </row>
    <row r="48" spans="1:8" s="983" customFormat="1" ht="15" x14ac:dyDescent="0.2">
      <c r="A48" s="979" t="s">
        <v>546</v>
      </c>
      <c r="B48" s="1005"/>
      <c r="C48" s="464" t="s">
        <v>1047</v>
      </c>
      <c r="D48" s="1001" t="s">
        <v>275</v>
      </c>
      <c r="E48" s="1002">
        <v>52</v>
      </c>
      <c r="F48" s="1002">
        <v>52</v>
      </c>
      <c r="G48" s="1002">
        <v>52</v>
      </c>
      <c r="H48" s="1002">
        <v>52</v>
      </c>
    </row>
    <row r="49" spans="1:10" s="983" customFormat="1" ht="15" x14ac:dyDescent="0.2">
      <c r="A49" s="979" t="s">
        <v>547</v>
      </c>
      <c r="B49" s="1005"/>
      <c r="C49" s="464" t="s">
        <v>1048</v>
      </c>
      <c r="D49" s="1001" t="s">
        <v>275</v>
      </c>
      <c r="E49" s="1002">
        <v>107</v>
      </c>
      <c r="F49" s="1002">
        <v>107</v>
      </c>
      <c r="G49" s="1002">
        <v>107</v>
      </c>
      <c r="H49" s="1002">
        <v>107</v>
      </c>
    </row>
    <row r="50" spans="1:10" s="983" customFormat="1" ht="15" x14ac:dyDescent="0.2">
      <c r="A50" s="979" t="s">
        <v>103</v>
      </c>
      <c r="B50" s="1005"/>
      <c r="C50" s="464" t="s">
        <v>1049</v>
      </c>
      <c r="D50" s="1004" t="s">
        <v>275</v>
      </c>
      <c r="E50" s="1002">
        <v>44</v>
      </c>
      <c r="F50" s="1002">
        <v>44</v>
      </c>
      <c r="G50" s="1002">
        <v>44</v>
      </c>
      <c r="H50" s="1002">
        <v>44</v>
      </c>
    </row>
    <row r="51" spans="1:10" s="983" customFormat="1" ht="15" x14ac:dyDescent="0.2">
      <c r="A51" s="979" t="s">
        <v>572</v>
      </c>
      <c r="B51" s="1005"/>
      <c r="C51" s="464" t="s">
        <v>1050</v>
      </c>
      <c r="D51" s="1004" t="s">
        <v>275</v>
      </c>
      <c r="E51" s="1002">
        <v>77</v>
      </c>
      <c r="F51" s="1002">
        <v>77</v>
      </c>
      <c r="G51" s="1002">
        <v>77</v>
      </c>
      <c r="H51" s="1002">
        <v>77</v>
      </c>
    </row>
    <row r="52" spans="1:10" s="983" customFormat="1" ht="15" x14ac:dyDescent="0.2">
      <c r="A52" s="979" t="s">
        <v>573</v>
      </c>
      <c r="B52" s="1005"/>
      <c r="C52" s="464" t="s">
        <v>655</v>
      </c>
      <c r="D52" s="1004" t="s">
        <v>275</v>
      </c>
      <c r="E52" s="1002">
        <v>98</v>
      </c>
      <c r="F52" s="1002">
        <v>98</v>
      </c>
      <c r="G52" s="1002">
        <v>98</v>
      </c>
      <c r="H52" s="1002">
        <v>98</v>
      </c>
    </row>
    <row r="53" spans="1:10" s="983" customFormat="1" ht="15" x14ac:dyDescent="0.2">
      <c r="A53" s="979" t="s">
        <v>106</v>
      </c>
      <c r="B53" s="1005"/>
      <c r="C53" s="464" t="s">
        <v>1051</v>
      </c>
      <c r="D53" s="1004" t="s">
        <v>275</v>
      </c>
      <c r="E53" s="1002">
        <v>48</v>
      </c>
      <c r="F53" s="1002">
        <v>48</v>
      </c>
      <c r="G53" s="1002">
        <v>48</v>
      </c>
      <c r="H53" s="1002">
        <v>48</v>
      </c>
    </row>
    <row r="54" spans="1:10" s="983" customFormat="1" ht="15" x14ac:dyDescent="0.2">
      <c r="A54" s="979" t="s">
        <v>107</v>
      </c>
      <c r="B54" s="1006">
        <v>68360</v>
      </c>
      <c r="C54" s="464" t="s">
        <v>689</v>
      </c>
      <c r="D54" s="1004" t="s">
        <v>275</v>
      </c>
      <c r="E54" s="1002">
        <v>1844</v>
      </c>
      <c r="F54" s="1002">
        <v>1844</v>
      </c>
      <c r="G54" s="1002">
        <v>1844</v>
      </c>
      <c r="H54" s="1002">
        <v>1844</v>
      </c>
    </row>
    <row r="55" spans="1:10" s="983" customFormat="1" ht="30" x14ac:dyDescent="0.2">
      <c r="A55" s="979" t="s">
        <v>108</v>
      </c>
      <c r="B55" s="1007"/>
      <c r="C55" s="978" t="s">
        <v>1052</v>
      </c>
      <c r="D55" s="1003">
        <v>44561</v>
      </c>
      <c r="E55" s="1008">
        <v>35000</v>
      </c>
      <c r="F55" s="1008">
        <v>0</v>
      </c>
      <c r="G55" s="1008">
        <v>0</v>
      </c>
      <c r="H55" s="1008">
        <v>0</v>
      </c>
      <c r="I55" s="1005"/>
      <c r="J55" s="1005"/>
    </row>
    <row r="56" spans="1:10" s="983" customFormat="1" ht="15" x14ac:dyDescent="0.2">
      <c r="A56" s="979" t="s">
        <v>111</v>
      </c>
      <c r="B56" s="1000" t="s">
        <v>670</v>
      </c>
      <c r="C56" s="464" t="s">
        <v>671</v>
      </c>
      <c r="D56" s="1004" t="s">
        <v>275</v>
      </c>
      <c r="E56" s="1002">
        <v>22000</v>
      </c>
      <c r="F56" s="1002">
        <v>22000</v>
      </c>
      <c r="G56" s="1002">
        <v>22000</v>
      </c>
      <c r="H56" s="1002">
        <v>22000</v>
      </c>
      <c r="I56" s="1005"/>
      <c r="J56" s="1005"/>
    </row>
    <row r="57" spans="1:10" s="983" customFormat="1" ht="15" x14ac:dyDescent="0.2">
      <c r="A57" s="979" t="s">
        <v>114</v>
      </c>
      <c r="B57" s="1005"/>
      <c r="C57" s="464" t="s">
        <v>672</v>
      </c>
      <c r="D57" s="1004" t="s">
        <v>275</v>
      </c>
      <c r="E57" s="1002">
        <v>732</v>
      </c>
      <c r="F57" s="1002">
        <v>732</v>
      </c>
      <c r="G57" s="1002">
        <v>732</v>
      </c>
      <c r="H57" s="1002">
        <v>732</v>
      </c>
      <c r="I57" s="1005"/>
      <c r="J57" s="1005"/>
    </row>
    <row r="58" spans="1:10" s="983" customFormat="1" ht="30" x14ac:dyDescent="0.2">
      <c r="A58" s="979" t="s">
        <v>115</v>
      </c>
      <c r="B58" s="1007" t="s">
        <v>695</v>
      </c>
      <c r="C58" s="978" t="s">
        <v>696</v>
      </c>
      <c r="D58" s="1009" t="s">
        <v>275</v>
      </c>
      <c r="E58" s="1008">
        <v>3277</v>
      </c>
      <c r="F58" s="1008">
        <v>3277</v>
      </c>
      <c r="G58" s="1008">
        <v>3277</v>
      </c>
      <c r="H58" s="1008">
        <v>3277</v>
      </c>
      <c r="I58" s="1010"/>
      <c r="J58" s="1010"/>
    </row>
    <row r="59" spans="1:10" s="983" customFormat="1" ht="15" x14ac:dyDescent="0.2">
      <c r="A59" s="979" t="s">
        <v>116</v>
      </c>
      <c r="B59" s="1011">
        <v>42928</v>
      </c>
      <c r="C59" s="464" t="s">
        <v>880</v>
      </c>
      <c r="D59" s="1004" t="s">
        <v>275</v>
      </c>
      <c r="E59" s="1002">
        <v>283</v>
      </c>
      <c r="F59" s="1002">
        <v>283</v>
      </c>
      <c r="G59" s="1002">
        <v>283</v>
      </c>
      <c r="H59" s="1002">
        <v>283</v>
      </c>
    </row>
    <row r="60" spans="1:10" s="983" customFormat="1" ht="15" x14ac:dyDescent="0.2">
      <c r="A60" s="979" t="s">
        <v>117</v>
      </c>
      <c r="B60" s="1000" t="s">
        <v>747</v>
      </c>
      <c r="C60" s="464" t="s">
        <v>748</v>
      </c>
      <c r="D60" s="1001">
        <v>46727</v>
      </c>
      <c r="E60" s="1002">
        <v>155395</v>
      </c>
      <c r="F60" s="1002">
        <v>155395</v>
      </c>
      <c r="G60" s="1002">
        <v>155395</v>
      </c>
      <c r="H60" s="1002">
        <v>155395</v>
      </c>
    </row>
    <row r="61" spans="1:10" s="983" customFormat="1" ht="15" x14ac:dyDescent="0.2">
      <c r="A61" s="979" t="s">
        <v>120</v>
      </c>
      <c r="B61" s="1000" t="s">
        <v>1053</v>
      </c>
      <c r="C61" s="464" t="s">
        <v>749</v>
      </c>
      <c r="D61" s="1001" t="s">
        <v>275</v>
      </c>
      <c r="E61" s="1002">
        <v>8870</v>
      </c>
      <c r="F61" s="1002">
        <v>8870</v>
      </c>
      <c r="G61" s="1002">
        <v>8870</v>
      </c>
      <c r="H61" s="1002">
        <v>8870</v>
      </c>
      <c r="I61" s="1012"/>
    </row>
    <row r="62" spans="1:10" s="983" customFormat="1" ht="15" x14ac:dyDescent="0.2">
      <c r="A62" s="979" t="s">
        <v>123</v>
      </c>
      <c r="B62" s="1000" t="s">
        <v>1054</v>
      </c>
      <c r="C62" s="464" t="s">
        <v>750</v>
      </c>
      <c r="D62" s="1001">
        <v>44469</v>
      </c>
      <c r="E62" s="1002">
        <v>2095</v>
      </c>
      <c r="F62" s="1002">
        <v>0</v>
      </c>
      <c r="G62" s="1002">
        <v>0</v>
      </c>
      <c r="H62" s="1002">
        <v>0</v>
      </c>
      <c r="I62" s="1013"/>
    </row>
    <row r="63" spans="1:10" s="983" customFormat="1" ht="15" x14ac:dyDescent="0.2">
      <c r="A63" s="979" t="s">
        <v>126</v>
      </c>
      <c r="B63" s="1000" t="s">
        <v>881</v>
      </c>
      <c r="C63" s="464" t="s">
        <v>1166</v>
      </c>
      <c r="D63" s="1004" t="s">
        <v>1160</v>
      </c>
      <c r="E63" s="1002">
        <v>0</v>
      </c>
      <c r="F63" s="1002">
        <v>0</v>
      </c>
      <c r="G63" s="1002">
        <v>0</v>
      </c>
      <c r="H63" s="1002">
        <v>0</v>
      </c>
      <c r="I63" s="1013"/>
    </row>
    <row r="64" spans="1:10" s="983" customFormat="1" ht="15" x14ac:dyDescent="0.2">
      <c r="A64" s="979" t="s">
        <v>127</v>
      </c>
      <c r="B64" s="1000" t="s">
        <v>1055</v>
      </c>
      <c r="C64" s="464" t="s">
        <v>882</v>
      </c>
      <c r="D64" s="1001" t="s">
        <v>275</v>
      </c>
      <c r="E64" s="1002">
        <v>5640</v>
      </c>
      <c r="F64" s="1002">
        <v>5640</v>
      </c>
      <c r="G64" s="1002">
        <v>5640</v>
      </c>
      <c r="H64" s="1002">
        <v>5640</v>
      </c>
    </row>
    <row r="65" spans="1:9" s="983" customFormat="1" ht="15" x14ac:dyDescent="0.2">
      <c r="A65" s="979" t="s">
        <v>130</v>
      </c>
      <c r="B65" s="1000" t="s">
        <v>883</v>
      </c>
      <c r="C65" s="464" t="s">
        <v>884</v>
      </c>
      <c r="D65" s="1004" t="s">
        <v>275</v>
      </c>
      <c r="E65" s="1000">
        <v>217</v>
      </c>
      <c r="F65" s="1000">
        <v>217</v>
      </c>
      <c r="G65" s="1000">
        <v>217</v>
      </c>
      <c r="H65" s="1000">
        <v>217</v>
      </c>
    </row>
    <row r="66" spans="1:9" s="983" customFormat="1" ht="30" x14ac:dyDescent="0.2">
      <c r="A66" s="979" t="s">
        <v>131</v>
      </c>
      <c r="B66" s="1007" t="s">
        <v>885</v>
      </c>
      <c r="C66" s="1007" t="s">
        <v>886</v>
      </c>
      <c r="D66" s="1009" t="s">
        <v>275</v>
      </c>
      <c r="E66" s="1008">
        <v>1524</v>
      </c>
      <c r="F66" s="1008">
        <v>1524</v>
      </c>
      <c r="G66" s="1008">
        <v>1524</v>
      </c>
      <c r="H66" s="1008">
        <v>1524</v>
      </c>
    </row>
    <row r="67" spans="1:9" s="983" customFormat="1" ht="15" x14ac:dyDescent="0.2">
      <c r="A67" s="979" t="s">
        <v>132</v>
      </c>
      <c r="B67" s="1000" t="s">
        <v>887</v>
      </c>
      <c r="C67" s="1000" t="s">
        <v>888</v>
      </c>
      <c r="D67" s="1004" t="s">
        <v>275</v>
      </c>
      <c r="E67" s="1000">
        <v>671</v>
      </c>
      <c r="F67" s="1000">
        <v>671</v>
      </c>
      <c r="G67" s="1000">
        <v>671</v>
      </c>
      <c r="H67" s="1000">
        <v>671</v>
      </c>
    </row>
    <row r="68" spans="1:9" s="983" customFormat="1" ht="30" x14ac:dyDescent="0.2">
      <c r="A68" s="979" t="s">
        <v>133</v>
      </c>
      <c r="B68" s="1007" t="s">
        <v>889</v>
      </c>
      <c r="C68" s="1007" t="s">
        <v>890</v>
      </c>
      <c r="D68" s="1009" t="s">
        <v>275</v>
      </c>
      <c r="E68" s="1007">
        <v>200</v>
      </c>
      <c r="F68" s="1007">
        <v>200</v>
      </c>
      <c r="G68" s="1007">
        <v>200</v>
      </c>
      <c r="H68" s="1007">
        <v>200</v>
      </c>
    </row>
    <row r="69" spans="1:9" s="983" customFormat="1" ht="15" x14ac:dyDescent="0.2">
      <c r="A69" s="979" t="s">
        <v>134</v>
      </c>
      <c r="B69" s="1000" t="s">
        <v>1056</v>
      </c>
      <c r="C69" s="1000" t="s">
        <v>891</v>
      </c>
      <c r="D69" s="1001" t="s">
        <v>275</v>
      </c>
      <c r="E69" s="1000">
        <v>424</v>
      </c>
      <c r="F69" s="1000">
        <v>424</v>
      </c>
      <c r="G69" s="1000">
        <v>424</v>
      </c>
      <c r="H69" s="1000">
        <v>424</v>
      </c>
    </row>
    <row r="70" spans="1:9" s="983" customFormat="1" ht="15" x14ac:dyDescent="0.2">
      <c r="A70" s="979" t="s">
        <v>136</v>
      </c>
      <c r="B70" s="1000" t="s">
        <v>1057</v>
      </c>
      <c r="C70" s="1000" t="s">
        <v>1167</v>
      </c>
      <c r="D70" s="1001" t="s">
        <v>1160</v>
      </c>
      <c r="E70" s="1002">
        <v>0</v>
      </c>
      <c r="F70" s="1002">
        <v>0</v>
      </c>
      <c r="G70" s="1002">
        <v>0</v>
      </c>
      <c r="H70" s="1002">
        <v>0</v>
      </c>
    </row>
    <row r="71" spans="1:9" s="983" customFormat="1" ht="15" x14ac:dyDescent="0.2">
      <c r="A71" s="979" t="s">
        <v>139</v>
      </c>
      <c r="B71" s="1000"/>
      <c r="C71" s="1000" t="s">
        <v>892</v>
      </c>
      <c r="D71" s="1001">
        <v>44561</v>
      </c>
      <c r="E71" s="1002">
        <v>610</v>
      </c>
      <c r="F71" s="1002">
        <v>0</v>
      </c>
      <c r="G71" s="1002">
        <v>0</v>
      </c>
      <c r="H71" s="1002">
        <v>0</v>
      </c>
    </row>
    <row r="72" spans="1:9" s="983" customFormat="1" ht="15" x14ac:dyDescent="0.2">
      <c r="A72" s="979" t="s">
        <v>141</v>
      </c>
      <c r="B72" s="1000" t="s">
        <v>893</v>
      </c>
      <c r="C72" s="1000" t="s">
        <v>894</v>
      </c>
      <c r="D72" s="1004" t="s">
        <v>275</v>
      </c>
      <c r="E72" s="1002">
        <v>1067</v>
      </c>
      <c r="F72" s="1002">
        <v>1067</v>
      </c>
      <c r="G72" s="1002">
        <v>1067</v>
      </c>
      <c r="H72" s="1002">
        <v>1067</v>
      </c>
    </row>
    <row r="73" spans="1:9" s="983" customFormat="1" ht="15" x14ac:dyDescent="0.2">
      <c r="A73" s="979" t="s">
        <v>142</v>
      </c>
      <c r="B73" s="1000" t="s">
        <v>895</v>
      </c>
      <c r="C73" s="1000" t="s">
        <v>896</v>
      </c>
      <c r="D73" s="1004" t="s">
        <v>275</v>
      </c>
      <c r="E73" s="1002">
        <v>3048</v>
      </c>
      <c r="F73" s="1002">
        <v>3048</v>
      </c>
      <c r="G73" s="1002">
        <v>3048</v>
      </c>
      <c r="H73" s="1002">
        <v>3048</v>
      </c>
    </row>
    <row r="74" spans="1:9" s="983" customFormat="1" ht="15" x14ac:dyDescent="0.2">
      <c r="A74" s="979" t="s">
        <v>143</v>
      </c>
      <c r="B74" s="1000" t="s">
        <v>1168</v>
      </c>
      <c r="C74" s="1000" t="s">
        <v>897</v>
      </c>
      <c r="D74" s="1001">
        <v>44926</v>
      </c>
      <c r="E74" s="1000">
        <v>873</v>
      </c>
      <c r="F74" s="1000">
        <v>873</v>
      </c>
      <c r="G74" s="1000">
        <v>0</v>
      </c>
      <c r="H74" s="1000">
        <v>0</v>
      </c>
    </row>
    <row r="75" spans="1:9" s="983" customFormat="1" ht="15" x14ac:dyDescent="0.2">
      <c r="A75" s="979" t="s">
        <v>751</v>
      </c>
      <c r="B75" s="1000" t="s">
        <v>1169</v>
      </c>
      <c r="C75" s="1000" t="s">
        <v>898</v>
      </c>
      <c r="D75" s="1001">
        <v>44926</v>
      </c>
      <c r="E75" s="1002">
        <v>873</v>
      </c>
      <c r="F75" s="1002">
        <v>873</v>
      </c>
      <c r="G75" s="1002">
        <v>0</v>
      </c>
      <c r="H75" s="1002">
        <v>0</v>
      </c>
    </row>
    <row r="76" spans="1:9" s="983" customFormat="1" ht="30" x14ac:dyDescent="0.2">
      <c r="A76" s="979" t="s">
        <v>752</v>
      </c>
      <c r="B76" s="1007" t="s">
        <v>1170</v>
      </c>
      <c r="C76" s="1007" t="s">
        <v>899</v>
      </c>
      <c r="D76" s="1003">
        <v>44926</v>
      </c>
      <c r="E76" s="1008">
        <v>873</v>
      </c>
      <c r="F76" s="1008">
        <v>873</v>
      </c>
      <c r="G76" s="1008">
        <v>0</v>
      </c>
      <c r="H76" s="1008">
        <v>0</v>
      </c>
      <c r="I76" s="1014"/>
    </row>
    <row r="77" spans="1:9" s="983" customFormat="1" ht="15" x14ac:dyDescent="0.2">
      <c r="A77" s="979" t="s">
        <v>818</v>
      </c>
      <c r="B77" s="1000" t="s">
        <v>900</v>
      </c>
      <c r="C77" s="464" t="s">
        <v>901</v>
      </c>
      <c r="D77" s="1001" t="s">
        <v>275</v>
      </c>
      <c r="E77" s="1002">
        <v>2400</v>
      </c>
      <c r="F77" s="1002">
        <v>2400</v>
      </c>
      <c r="G77" s="1002">
        <v>2400</v>
      </c>
      <c r="H77" s="1002">
        <v>2400</v>
      </c>
      <c r="I77" s="1014"/>
    </row>
    <row r="78" spans="1:9" s="983" customFormat="1" ht="15" x14ac:dyDescent="0.2">
      <c r="A78" s="979" t="s">
        <v>819</v>
      </c>
      <c r="B78" s="1007"/>
      <c r="C78" s="1007" t="s">
        <v>1058</v>
      </c>
      <c r="D78" s="1003">
        <v>44620</v>
      </c>
      <c r="E78" s="1008">
        <v>153</v>
      </c>
      <c r="F78" s="1002">
        <v>26</v>
      </c>
      <c r="G78" s="1002">
        <v>0</v>
      </c>
      <c r="H78" s="1002">
        <v>0</v>
      </c>
      <c r="I78" s="1014"/>
    </row>
    <row r="79" spans="1:9" s="983" customFormat="1" ht="15" x14ac:dyDescent="0.2">
      <c r="A79" s="979" t="s">
        <v>820</v>
      </c>
      <c r="B79" s="1000" t="s">
        <v>1059</v>
      </c>
      <c r="C79" s="1000" t="s">
        <v>1060</v>
      </c>
      <c r="D79" s="1003">
        <v>44926</v>
      </c>
      <c r="E79" s="1002">
        <v>991</v>
      </c>
      <c r="F79" s="1002">
        <v>991</v>
      </c>
      <c r="G79" s="1002">
        <v>0</v>
      </c>
      <c r="H79" s="1002">
        <v>0</v>
      </c>
      <c r="I79" s="1014"/>
    </row>
    <row r="80" spans="1:9" s="983" customFormat="1" ht="15" x14ac:dyDescent="0.2">
      <c r="A80" s="979" t="s">
        <v>1175</v>
      </c>
      <c r="B80" s="1000" t="s">
        <v>1061</v>
      </c>
      <c r="C80" s="1000" t="s">
        <v>1062</v>
      </c>
      <c r="D80" s="1003">
        <v>45077</v>
      </c>
      <c r="E80" s="1002">
        <v>848</v>
      </c>
      <c r="F80" s="1002">
        <v>848</v>
      </c>
      <c r="G80" s="1002">
        <v>353</v>
      </c>
      <c r="H80" s="1002">
        <v>0</v>
      </c>
      <c r="I80" s="1014"/>
    </row>
    <row r="81" spans="1:9" s="983" customFormat="1" ht="15" x14ac:dyDescent="0.2">
      <c r="A81" s="979" t="s">
        <v>1176</v>
      </c>
      <c r="B81" s="1000" t="s">
        <v>1063</v>
      </c>
      <c r="C81" s="1000" t="s">
        <v>1064</v>
      </c>
      <c r="D81" s="1003">
        <v>44227</v>
      </c>
      <c r="E81" s="1002">
        <v>238</v>
      </c>
      <c r="F81" s="1002">
        <v>0</v>
      </c>
      <c r="G81" s="1002">
        <v>0</v>
      </c>
      <c r="H81" s="1002">
        <v>0</v>
      </c>
      <c r="I81" s="1014"/>
    </row>
    <row r="82" spans="1:9" s="983" customFormat="1" ht="15" x14ac:dyDescent="0.2">
      <c r="A82" s="979" t="s">
        <v>1177</v>
      </c>
      <c r="B82" s="1000" t="s">
        <v>1170</v>
      </c>
      <c r="C82" s="1000" t="s">
        <v>1065</v>
      </c>
      <c r="D82" s="1003">
        <v>44530</v>
      </c>
      <c r="E82" s="1008">
        <v>839</v>
      </c>
      <c r="F82" s="1002">
        <v>0</v>
      </c>
      <c r="G82" s="1002">
        <v>0</v>
      </c>
      <c r="H82" s="1002">
        <v>0</v>
      </c>
      <c r="I82" s="1014"/>
    </row>
    <row r="83" spans="1:9" s="983" customFormat="1" ht="15" x14ac:dyDescent="0.2">
      <c r="A83" s="979" t="s">
        <v>1178</v>
      </c>
      <c r="B83" s="1000" t="s">
        <v>1066</v>
      </c>
      <c r="C83" s="1000" t="s">
        <v>1067</v>
      </c>
      <c r="D83" s="1003">
        <v>44377</v>
      </c>
      <c r="E83" s="1002">
        <v>9487</v>
      </c>
      <c r="F83" s="1002">
        <v>0</v>
      </c>
      <c r="G83" s="1002">
        <v>0</v>
      </c>
      <c r="H83" s="1002">
        <v>0</v>
      </c>
      <c r="I83" s="1014"/>
    </row>
    <row r="84" spans="1:9" s="983" customFormat="1" ht="15" x14ac:dyDescent="0.2">
      <c r="A84" s="979" t="s">
        <v>1179</v>
      </c>
      <c r="B84" s="1000" t="s">
        <v>1068</v>
      </c>
      <c r="C84" s="1000" t="s">
        <v>1171</v>
      </c>
      <c r="D84" s="1001" t="s">
        <v>1164</v>
      </c>
      <c r="E84" s="1002">
        <v>0</v>
      </c>
      <c r="F84" s="1000">
        <v>0</v>
      </c>
      <c r="G84" s="1000">
        <v>0</v>
      </c>
      <c r="H84" s="1000">
        <v>0</v>
      </c>
      <c r="I84" s="1014"/>
    </row>
    <row r="85" spans="1:9" s="983" customFormat="1" ht="15" x14ac:dyDescent="0.2">
      <c r="A85" s="979" t="s">
        <v>1180</v>
      </c>
      <c r="B85" s="1000" t="s">
        <v>1070</v>
      </c>
      <c r="C85" s="1000" t="s">
        <v>1172</v>
      </c>
      <c r="D85" s="1001" t="s">
        <v>1164</v>
      </c>
      <c r="E85" s="1002">
        <v>0</v>
      </c>
      <c r="F85" s="1002">
        <v>0</v>
      </c>
      <c r="G85" s="1002">
        <v>0</v>
      </c>
      <c r="H85" s="1002">
        <v>0</v>
      </c>
      <c r="I85" s="1014"/>
    </row>
    <row r="86" spans="1:9" s="983" customFormat="1" ht="15" x14ac:dyDescent="0.2">
      <c r="A86" s="979" t="s">
        <v>1181</v>
      </c>
      <c r="B86" s="1000" t="s">
        <v>1071</v>
      </c>
      <c r="C86" s="1000" t="s">
        <v>1173</v>
      </c>
      <c r="D86" s="1001">
        <v>44377</v>
      </c>
      <c r="E86" s="1002">
        <v>4734</v>
      </c>
      <c r="F86" s="1002">
        <v>0</v>
      </c>
      <c r="G86" s="1002">
        <v>0</v>
      </c>
      <c r="H86" s="1002">
        <v>0</v>
      </c>
      <c r="I86" s="1014"/>
    </row>
    <row r="87" spans="1:9" s="983" customFormat="1" ht="15" x14ac:dyDescent="0.2">
      <c r="A87" s="979" t="s">
        <v>1182</v>
      </c>
      <c r="B87" s="1000" t="s">
        <v>1072</v>
      </c>
      <c r="C87" s="1000" t="s">
        <v>1073</v>
      </c>
      <c r="D87" s="1001">
        <v>44651</v>
      </c>
      <c r="E87" s="1000">
        <v>73</v>
      </c>
      <c r="F87" s="1000">
        <v>55</v>
      </c>
      <c r="G87" s="1000">
        <v>0</v>
      </c>
      <c r="H87" s="1000">
        <v>0</v>
      </c>
      <c r="I87" s="1014"/>
    </row>
    <row r="88" spans="1:9" s="983" customFormat="1" ht="15" x14ac:dyDescent="0.2">
      <c r="A88" s="979" t="s">
        <v>1183</v>
      </c>
      <c r="B88" s="1000" t="s">
        <v>1074</v>
      </c>
      <c r="C88" s="1000" t="s">
        <v>1075</v>
      </c>
      <c r="D88" s="1001">
        <v>44255</v>
      </c>
      <c r="E88" s="1002">
        <v>2540</v>
      </c>
      <c r="F88" s="1000">
        <v>0</v>
      </c>
      <c r="G88" s="1000">
        <v>0</v>
      </c>
      <c r="H88" s="1000">
        <v>0</v>
      </c>
      <c r="I88" s="1015"/>
    </row>
    <row r="89" spans="1:9" s="983" customFormat="1" ht="15" x14ac:dyDescent="0.2">
      <c r="A89" s="979" t="s">
        <v>1184</v>
      </c>
      <c r="B89" s="1000" t="s">
        <v>1076</v>
      </c>
      <c r="C89" s="1000" t="s">
        <v>1077</v>
      </c>
      <c r="D89" s="1001">
        <v>44240</v>
      </c>
      <c r="E89" s="1002">
        <v>2152</v>
      </c>
      <c r="F89" s="1000">
        <v>0</v>
      </c>
      <c r="G89" s="1000">
        <v>0</v>
      </c>
      <c r="H89" s="1000">
        <v>0</v>
      </c>
      <c r="I89" s="1014"/>
    </row>
    <row r="90" spans="1:9" s="983" customFormat="1" ht="15" x14ac:dyDescent="0.2">
      <c r="A90" s="979" t="s">
        <v>1185</v>
      </c>
      <c r="B90" s="1005"/>
      <c r="C90" s="1000" t="s">
        <v>1078</v>
      </c>
      <c r="D90" s="1004" t="s">
        <v>275</v>
      </c>
      <c r="E90" s="1002">
        <v>2000</v>
      </c>
      <c r="F90" s="1002">
        <v>2000</v>
      </c>
      <c r="G90" s="1002">
        <v>2000</v>
      </c>
      <c r="H90" s="1002">
        <v>2000</v>
      </c>
      <c r="I90" s="1014"/>
    </row>
    <row r="91" spans="1:9" s="983" customFormat="1" ht="15" x14ac:dyDescent="0.2">
      <c r="A91" s="979" t="s">
        <v>1186</v>
      </c>
      <c r="B91" s="1005"/>
      <c r="C91" s="1000" t="s">
        <v>1079</v>
      </c>
      <c r="D91" s="1005"/>
      <c r="E91" s="1002">
        <v>15240</v>
      </c>
      <c r="F91" s="1002">
        <v>15240</v>
      </c>
      <c r="G91" s="1002">
        <v>15240</v>
      </c>
      <c r="H91" s="1002">
        <v>15240</v>
      </c>
      <c r="I91" s="1014"/>
    </row>
    <row r="92" spans="1:9" s="983" customFormat="1" ht="15" x14ac:dyDescent="0.2">
      <c r="A92" s="979" t="s">
        <v>1187</v>
      </c>
      <c r="B92" s="1000"/>
      <c r="C92" s="1000" t="s">
        <v>1080</v>
      </c>
      <c r="D92" s="1000"/>
      <c r="E92" s="1002">
        <v>24500</v>
      </c>
      <c r="F92" s="1002">
        <v>24500</v>
      </c>
      <c r="G92" s="1002">
        <v>24500</v>
      </c>
      <c r="H92" s="1002">
        <v>24500</v>
      </c>
    </row>
    <row r="93" spans="1:9" s="983" customFormat="1" ht="15" x14ac:dyDescent="0.2">
      <c r="A93" s="979" t="s">
        <v>1188</v>
      </c>
      <c r="B93" s="1000" t="s">
        <v>1081</v>
      </c>
      <c r="C93" s="1000" t="s">
        <v>1174</v>
      </c>
      <c r="D93" s="1001">
        <v>44286</v>
      </c>
      <c r="E93" s="1002">
        <v>415</v>
      </c>
      <c r="F93" s="1002">
        <v>0</v>
      </c>
      <c r="G93" s="1002">
        <v>0</v>
      </c>
      <c r="H93" s="1002">
        <v>0</v>
      </c>
    </row>
    <row r="94" spans="1:9" s="1017" customFormat="1" ht="14.25" x14ac:dyDescent="0.2">
      <c r="A94" s="1016"/>
      <c r="E94" s="1018">
        <f>SUM(E12:E93)</f>
        <v>371988</v>
      </c>
      <c r="F94" s="1018">
        <f>SUM(F12:F93)</f>
        <v>310546</v>
      </c>
      <c r="G94" s="1018">
        <f>SUM(G12:G93)</f>
        <v>299075</v>
      </c>
      <c r="H94" s="1018">
        <f>SUM(H12:H93)</f>
        <v>298722</v>
      </c>
    </row>
    <row r="95" spans="1:9" ht="15" x14ac:dyDescent="0.25">
      <c r="A95" s="628"/>
    </row>
    <row r="96" spans="1:9" ht="15" x14ac:dyDescent="0.25">
      <c r="A96" s="628"/>
      <c r="B96" s="629"/>
      <c r="C96" s="629"/>
      <c r="D96" s="629"/>
      <c r="E96" s="330"/>
      <c r="F96" s="330"/>
      <c r="G96" s="330"/>
      <c r="H96" s="330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193" customWidth="1"/>
    <col min="2" max="2" width="27.7109375" style="203" customWidth="1"/>
    <col min="3" max="3" width="47.85546875" style="203" customWidth="1"/>
    <col min="4" max="4" width="9.140625" style="194"/>
    <col min="5" max="5" width="8.7109375" style="203" bestFit="1" customWidth="1"/>
    <col min="6" max="6" width="8.42578125" style="203" bestFit="1" customWidth="1"/>
    <col min="7" max="7" width="8.7109375" style="203" customWidth="1"/>
    <col min="8" max="8" width="8.85546875" style="203" customWidth="1"/>
    <col min="9" max="9" width="9.140625" style="203"/>
    <col min="10" max="16384" width="9.140625" style="196"/>
  </cols>
  <sheetData>
    <row r="1" spans="1:11" ht="14.1" customHeight="1" x14ac:dyDescent="0.25">
      <c r="C1" s="1452" t="s">
        <v>146</v>
      </c>
      <c r="D1" s="1452"/>
      <c r="E1" s="1452"/>
      <c r="F1" s="1452"/>
      <c r="G1" s="1452"/>
      <c r="H1" s="1452"/>
    </row>
    <row r="2" spans="1:11" ht="20.100000000000001" customHeight="1" x14ac:dyDescent="0.25">
      <c r="A2" s="1436" t="s">
        <v>259</v>
      </c>
      <c r="B2" s="1453"/>
      <c r="C2" s="1453"/>
      <c r="D2" s="1453"/>
      <c r="E2" s="1453"/>
      <c r="F2" s="1453"/>
      <c r="G2" s="1453"/>
      <c r="H2" s="1453"/>
    </row>
    <row r="3" spans="1:11" ht="14.1" customHeight="1" x14ac:dyDescent="0.25">
      <c r="A3" s="1436" t="s">
        <v>260</v>
      </c>
      <c r="B3" s="1453"/>
      <c r="C3" s="1453"/>
      <c r="D3" s="1453"/>
      <c r="E3" s="1453"/>
      <c r="F3" s="1453"/>
      <c r="G3" s="1453"/>
      <c r="H3" s="1453"/>
    </row>
    <row r="4" spans="1:11" ht="14.1" customHeight="1" x14ac:dyDescent="0.25">
      <c r="A4" s="1437" t="s">
        <v>52</v>
      </c>
      <c r="B4" s="1454"/>
      <c r="C4" s="1454"/>
      <c r="D4" s="1454"/>
      <c r="E4" s="1454"/>
      <c r="F4" s="1454"/>
      <c r="G4" s="1454"/>
      <c r="H4" s="1454"/>
    </row>
    <row r="5" spans="1:11" ht="14.1" customHeight="1" x14ac:dyDescent="0.25">
      <c r="A5" s="192"/>
      <c r="B5" s="193"/>
      <c r="C5" s="193"/>
      <c r="D5" s="193"/>
      <c r="E5" s="193"/>
      <c r="F5" s="193"/>
      <c r="G5" s="193"/>
      <c r="H5" s="193"/>
    </row>
    <row r="6" spans="1:11" ht="14.1" customHeight="1" x14ac:dyDescent="0.25">
      <c r="A6" s="1445"/>
      <c r="B6" s="195" t="s">
        <v>54</v>
      </c>
      <c r="C6" s="195" t="s">
        <v>55</v>
      </c>
      <c r="D6" s="195" t="s">
        <v>56</v>
      </c>
      <c r="E6" s="195" t="s">
        <v>57</v>
      </c>
      <c r="F6" s="195" t="s">
        <v>410</v>
      </c>
      <c r="G6" s="195" t="s">
        <v>411</v>
      </c>
      <c r="H6" s="195" t="s">
        <v>412</v>
      </c>
      <c r="I6" s="195" t="s">
        <v>513</v>
      </c>
    </row>
    <row r="7" spans="1:11" s="223" customFormat="1" ht="13.5" customHeight="1" x14ac:dyDescent="0.25">
      <c r="A7" s="1445"/>
      <c r="B7" s="1451" t="s">
        <v>261</v>
      </c>
      <c r="C7" s="1455" t="s">
        <v>262</v>
      </c>
      <c r="D7" s="1455" t="s">
        <v>263</v>
      </c>
      <c r="E7" s="1449" t="s">
        <v>264</v>
      </c>
      <c r="F7" s="1450"/>
      <c r="G7" s="1450"/>
      <c r="H7" s="1450"/>
      <c r="I7" s="1451"/>
    </row>
    <row r="8" spans="1:11" s="223" customFormat="1" ht="13.5" customHeight="1" x14ac:dyDescent="0.25">
      <c r="A8" s="1445"/>
      <c r="B8" s="1451"/>
      <c r="C8" s="1455"/>
      <c r="D8" s="1455"/>
      <c r="E8" s="224" t="s">
        <v>265</v>
      </c>
      <c r="F8" s="224" t="s">
        <v>266</v>
      </c>
      <c r="G8" s="224" t="s">
        <v>267</v>
      </c>
      <c r="H8" s="225" t="s">
        <v>268</v>
      </c>
      <c r="I8" s="224" t="s">
        <v>144</v>
      </c>
      <c r="J8" s="226"/>
      <c r="K8" s="226"/>
    </row>
    <row r="9" spans="1:11" s="223" customFormat="1" ht="13.5" customHeight="1" x14ac:dyDescent="0.25">
      <c r="A9" s="193" t="s">
        <v>419</v>
      </c>
      <c r="B9" s="227" t="s">
        <v>269</v>
      </c>
      <c r="C9" s="192"/>
      <c r="D9" s="228"/>
      <c r="E9" s="192"/>
      <c r="F9" s="192"/>
      <c r="G9" s="192"/>
      <c r="H9" s="192"/>
      <c r="I9" s="191"/>
    </row>
    <row r="10" spans="1:11" ht="13.5" customHeight="1" x14ac:dyDescent="0.25">
      <c r="A10" s="193" t="s">
        <v>427</v>
      </c>
      <c r="B10" s="229" t="s">
        <v>270</v>
      </c>
    </row>
    <row r="11" spans="1:11" ht="13.5" customHeight="1" x14ac:dyDescent="0.25">
      <c r="A11" s="193" t="s">
        <v>428</v>
      </c>
      <c r="B11" s="205" t="s">
        <v>271</v>
      </c>
      <c r="C11" s="219" t="s">
        <v>272</v>
      </c>
      <c r="D11" s="220"/>
      <c r="E11" s="219"/>
      <c r="F11" s="219"/>
      <c r="G11" s="219"/>
      <c r="H11" s="219"/>
    </row>
    <row r="12" spans="1:11" ht="13.5" customHeight="1" x14ac:dyDescent="0.25">
      <c r="A12" s="193" t="s">
        <v>429</v>
      </c>
      <c r="B12" s="205" t="s">
        <v>273</v>
      </c>
      <c r="C12" s="219" t="s">
        <v>274</v>
      </c>
      <c r="D12" s="194" t="s">
        <v>275</v>
      </c>
      <c r="E12" s="221">
        <v>300</v>
      </c>
      <c r="F12" s="221">
        <v>300</v>
      </c>
      <c r="G12" s="221">
        <v>300</v>
      </c>
      <c r="H12" s="221">
        <v>300</v>
      </c>
    </row>
    <row r="13" spans="1:11" ht="13.5" customHeight="1" x14ac:dyDescent="0.25">
      <c r="A13" s="193" t="s">
        <v>430</v>
      </c>
      <c r="B13" s="202" t="s">
        <v>276</v>
      </c>
      <c r="C13" s="203" t="s">
        <v>277</v>
      </c>
      <c r="D13" s="194" t="s">
        <v>275</v>
      </c>
      <c r="E13" s="201">
        <v>100</v>
      </c>
      <c r="F13" s="201">
        <v>100</v>
      </c>
      <c r="G13" s="201">
        <v>100</v>
      </c>
      <c r="H13" s="201">
        <v>100</v>
      </c>
      <c r="I13" s="203">
        <v>100</v>
      </c>
    </row>
    <row r="14" spans="1:11" ht="13.5" customHeight="1" x14ac:dyDescent="0.25">
      <c r="A14" s="193" t="s">
        <v>431</v>
      </c>
      <c r="B14" s="202" t="s">
        <v>278</v>
      </c>
      <c r="C14" s="203" t="s">
        <v>279</v>
      </c>
      <c r="D14" s="194" t="s">
        <v>275</v>
      </c>
      <c r="E14" s="201">
        <v>24554</v>
      </c>
      <c r="F14" s="201">
        <v>19393</v>
      </c>
      <c r="G14" s="201"/>
      <c r="H14" s="201">
        <v>24241</v>
      </c>
      <c r="I14" s="203">
        <v>24250</v>
      </c>
    </row>
    <row r="15" spans="1:11" ht="13.5" customHeight="1" x14ac:dyDescent="0.25">
      <c r="A15" s="193" t="s">
        <v>432</v>
      </c>
      <c r="B15" s="202" t="s">
        <v>280</v>
      </c>
      <c r="C15" s="203" t="s">
        <v>281</v>
      </c>
      <c r="D15" s="194" t="s">
        <v>275</v>
      </c>
      <c r="E15" s="201"/>
      <c r="F15" s="201"/>
      <c r="G15" s="201"/>
      <c r="H15" s="201"/>
    </row>
    <row r="16" spans="1:11" ht="13.5" customHeight="1" x14ac:dyDescent="0.25">
      <c r="A16" s="193" t="s">
        <v>433</v>
      </c>
      <c r="B16" s="202" t="s">
        <v>282</v>
      </c>
      <c r="C16" s="203" t="s">
        <v>283</v>
      </c>
      <c r="D16" s="194" t="s">
        <v>275</v>
      </c>
      <c r="E16" s="201">
        <v>17280</v>
      </c>
      <c r="F16" s="201">
        <v>17280</v>
      </c>
      <c r="G16" s="201">
        <v>17280</v>
      </c>
      <c r="H16" s="201">
        <v>17280</v>
      </c>
      <c r="I16" s="203">
        <v>17280</v>
      </c>
    </row>
    <row r="17" spans="1:13" ht="13.5" customHeight="1" x14ac:dyDescent="0.25">
      <c r="A17" s="193" t="s">
        <v>434</v>
      </c>
      <c r="B17" s="202" t="s">
        <v>284</v>
      </c>
      <c r="C17" s="203" t="s">
        <v>285</v>
      </c>
      <c r="D17" s="194" t="s">
        <v>275</v>
      </c>
      <c r="E17" s="201">
        <v>32739</v>
      </c>
      <c r="F17" s="201">
        <v>25858</v>
      </c>
      <c r="G17" s="201"/>
      <c r="H17" s="201">
        <v>27321</v>
      </c>
      <c r="I17" s="203">
        <v>27350</v>
      </c>
    </row>
    <row r="18" spans="1:13" ht="13.5" customHeight="1" x14ac:dyDescent="0.25">
      <c r="A18" s="193" t="s">
        <v>463</v>
      </c>
      <c r="B18" s="202"/>
      <c r="C18" s="203" t="s">
        <v>286</v>
      </c>
      <c r="D18" s="194" t="s">
        <v>275</v>
      </c>
      <c r="E18" s="201"/>
      <c r="F18" s="201"/>
      <c r="G18" s="201"/>
      <c r="H18" s="201"/>
    </row>
    <row r="19" spans="1:13" ht="13.5" customHeight="1" x14ac:dyDescent="0.25">
      <c r="A19" s="193" t="s">
        <v>464</v>
      </c>
      <c r="B19" s="202"/>
      <c r="C19" s="203" t="s">
        <v>287</v>
      </c>
      <c r="D19" s="194" t="s">
        <v>275</v>
      </c>
      <c r="E19" s="201">
        <v>23050</v>
      </c>
      <c r="F19" s="201">
        <v>23050</v>
      </c>
      <c r="G19" s="201">
        <v>23050</v>
      </c>
      <c r="H19" s="201">
        <v>23050</v>
      </c>
      <c r="I19" s="203">
        <v>23050</v>
      </c>
    </row>
    <row r="20" spans="1:13" ht="18" customHeight="1" x14ac:dyDescent="0.25">
      <c r="A20" s="193" t="s">
        <v>465</v>
      </c>
      <c r="B20" s="202" t="s">
        <v>288</v>
      </c>
      <c r="C20" s="203" t="s">
        <v>289</v>
      </c>
      <c r="D20" s="194" t="s">
        <v>275</v>
      </c>
      <c r="E20" s="201">
        <v>9</v>
      </c>
      <c r="F20" s="201">
        <v>9</v>
      </c>
      <c r="G20" s="201">
        <v>9</v>
      </c>
      <c r="H20" s="201">
        <v>9</v>
      </c>
      <c r="I20" s="203">
        <v>9</v>
      </c>
    </row>
    <row r="21" spans="1:13" ht="13.5" customHeight="1" x14ac:dyDescent="0.25">
      <c r="A21" s="193" t="s">
        <v>466</v>
      </c>
      <c r="B21" s="202" t="s">
        <v>290</v>
      </c>
      <c r="C21" s="203" t="s">
        <v>291</v>
      </c>
      <c r="D21" s="194" t="s">
        <v>275</v>
      </c>
      <c r="E21" s="201">
        <v>50</v>
      </c>
      <c r="F21" s="201">
        <v>50</v>
      </c>
      <c r="G21" s="201">
        <v>50</v>
      </c>
      <c r="H21" s="201">
        <v>100</v>
      </c>
      <c r="I21" s="203">
        <v>100</v>
      </c>
    </row>
    <row r="22" spans="1:13" ht="21" customHeight="1" x14ac:dyDescent="0.25">
      <c r="A22" s="193" t="s">
        <v>467</v>
      </c>
      <c r="B22" s="202" t="s">
        <v>292</v>
      </c>
      <c r="C22" s="203" t="s">
        <v>293</v>
      </c>
      <c r="D22" s="204" t="s">
        <v>275</v>
      </c>
      <c r="E22" s="201">
        <v>875</v>
      </c>
      <c r="F22" s="201">
        <v>875</v>
      </c>
      <c r="G22" s="201">
        <v>875</v>
      </c>
      <c r="H22" s="201">
        <v>875</v>
      </c>
      <c r="I22" s="203">
        <v>875</v>
      </c>
    </row>
    <row r="23" spans="1:13" ht="30" x14ac:dyDescent="0.25">
      <c r="A23" s="193" t="s">
        <v>468</v>
      </c>
      <c r="B23" s="202" t="s">
        <v>294</v>
      </c>
      <c r="C23" s="219" t="s">
        <v>295</v>
      </c>
      <c r="D23" s="204" t="s">
        <v>275</v>
      </c>
      <c r="E23" s="203">
        <v>129</v>
      </c>
      <c r="F23" s="203">
        <v>129</v>
      </c>
      <c r="G23" s="203">
        <v>129</v>
      </c>
      <c r="H23" s="203">
        <v>193</v>
      </c>
      <c r="I23" s="210">
        <v>193</v>
      </c>
      <c r="J23" s="217"/>
      <c r="K23" s="214"/>
      <c r="M23" s="197"/>
    </row>
    <row r="24" spans="1:13" ht="17.25" customHeight="1" x14ac:dyDescent="0.25">
      <c r="A24" s="193" t="s">
        <v>469</v>
      </c>
      <c r="B24" s="202" t="s">
        <v>95</v>
      </c>
      <c r="C24" s="203" t="s">
        <v>296</v>
      </c>
      <c r="D24" s="204" t="s">
        <v>275</v>
      </c>
      <c r="E24" s="201">
        <v>125</v>
      </c>
      <c r="F24" s="201">
        <v>125</v>
      </c>
      <c r="G24" s="201">
        <v>125</v>
      </c>
      <c r="H24" s="201">
        <v>147</v>
      </c>
      <c r="I24" s="203">
        <v>147</v>
      </c>
    </row>
    <row r="25" spans="1:13" ht="15.75" customHeight="1" x14ac:dyDescent="0.25">
      <c r="A25" s="193" t="s">
        <v>470</v>
      </c>
      <c r="B25" s="202"/>
      <c r="C25" s="203" t="s">
        <v>297</v>
      </c>
      <c r="D25" s="204" t="s">
        <v>275</v>
      </c>
      <c r="E25" s="201">
        <v>54</v>
      </c>
      <c r="F25" s="201">
        <v>54</v>
      </c>
      <c r="G25" s="201">
        <v>54</v>
      </c>
      <c r="H25" s="201">
        <v>54</v>
      </c>
      <c r="I25" s="203">
        <v>54</v>
      </c>
    </row>
    <row r="26" spans="1:13" ht="13.5" customHeight="1" x14ac:dyDescent="0.25">
      <c r="A26" s="193" t="s">
        <v>471</v>
      </c>
      <c r="B26" s="202" t="s">
        <v>298</v>
      </c>
      <c r="C26" s="203" t="s">
        <v>299</v>
      </c>
      <c r="D26" s="204" t="s">
        <v>275</v>
      </c>
      <c r="E26" s="201">
        <v>100</v>
      </c>
      <c r="F26" s="201">
        <v>100</v>
      </c>
      <c r="G26" s="201">
        <v>100</v>
      </c>
      <c r="H26" s="201">
        <v>100</v>
      </c>
      <c r="I26" s="203">
        <v>100</v>
      </c>
    </row>
    <row r="27" spans="1:13" ht="13.5" customHeight="1" x14ac:dyDescent="0.25">
      <c r="A27" s="193" t="s">
        <v>472</v>
      </c>
      <c r="B27" s="202" t="s">
        <v>300</v>
      </c>
      <c r="C27" s="203" t="s">
        <v>301</v>
      </c>
      <c r="D27" s="204" t="s">
        <v>275</v>
      </c>
      <c r="E27" s="201">
        <v>1575</v>
      </c>
      <c r="F27" s="201">
        <v>1575</v>
      </c>
      <c r="G27" s="201">
        <v>1575</v>
      </c>
      <c r="H27" s="201">
        <v>1575</v>
      </c>
      <c r="I27" s="203">
        <v>1575</v>
      </c>
    </row>
    <row r="28" spans="1:13" ht="13.5" customHeight="1" x14ac:dyDescent="0.25">
      <c r="A28" s="193" t="s">
        <v>473</v>
      </c>
      <c r="B28" s="202" t="s">
        <v>302</v>
      </c>
      <c r="C28" s="203" t="s">
        <v>303</v>
      </c>
      <c r="D28" s="204" t="s">
        <v>275</v>
      </c>
      <c r="E28" s="201">
        <v>60</v>
      </c>
      <c r="F28" s="201">
        <v>60</v>
      </c>
      <c r="G28" s="201">
        <v>60</v>
      </c>
      <c r="H28" s="201">
        <v>60</v>
      </c>
      <c r="I28" s="203">
        <v>60</v>
      </c>
    </row>
    <row r="29" spans="1:13" ht="13.5" customHeight="1" x14ac:dyDescent="0.25">
      <c r="A29" s="193" t="s">
        <v>474</v>
      </c>
      <c r="B29" s="202" t="s">
        <v>304</v>
      </c>
      <c r="C29" s="203" t="s">
        <v>305</v>
      </c>
      <c r="D29" s="194" t="s">
        <v>275</v>
      </c>
      <c r="E29" s="201">
        <v>2900</v>
      </c>
      <c r="F29" s="201">
        <v>2900</v>
      </c>
      <c r="G29" s="201">
        <v>2900</v>
      </c>
      <c r="H29" s="201">
        <v>2000</v>
      </c>
      <c r="I29" s="203">
        <v>2000</v>
      </c>
    </row>
    <row r="30" spans="1:13" ht="18" customHeight="1" x14ac:dyDescent="0.25">
      <c r="A30" s="193" t="s">
        <v>475</v>
      </c>
      <c r="B30" s="202" t="s">
        <v>306</v>
      </c>
      <c r="C30" s="205" t="s">
        <v>307</v>
      </c>
      <c r="D30" s="204" t="s">
        <v>275</v>
      </c>
      <c r="E30" s="194">
        <v>383</v>
      </c>
      <c r="F30" s="194">
        <v>383</v>
      </c>
      <c r="G30" s="194">
        <v>383</v>
      </c>
      <c r="H30" s="194">
        <v>250</v>
      </c>
      <c r="I30" s="203">
        <v>250</v>
      </c>
    </row>
    <row r="31" spans="1:13" ht="18" customHeight="1" x14ac:dyDescent="0.25">
      <c r="A31" s="193" t="s">
        <v>476</v>
      </c>
      <c r="B31" s="202"/>
      <c r="C31" s="205" t="s">
        <v>96</v>
      </c>
      <c r="D31" s="204"/>
      <c r="E31" s="194"/>
      <c r="F31" s="194"/>
      <c r="G31" s="194"/>
      <c r="H31" s="194">
        <v>2980</v>
      </c>
      <c r="I31" s="203">
        <v>2980</v>
      </c>
    </row>
    <row r="32" spans="1:13" ht="18" customHeight="1" x14ac:dyDescent="0.25">
      <c r="A32" s="193" t="s">
        <v>477</v>
      </c>
      <c r="B32" s="202" t="s">
        <v>97</v>
      </c>
      <c r="C32" s="205" t="s">
        <v>98</v>
      </c>
      <c r="D32" s="204" t="s">
        <v>275</v>
      </c>
      <c r="E32" s="194"/>
      <c r="F32" s="194"/>
      <c r="G32" s="194">
        <v>248</v>
      </c>
      <c r="H32" s="194">
        <v>248</v>
      </c>
      <c r="I32" s="203">
        <v>248</v>
      </c>
    </row>
    <row r="33" spans="1:13" ht="15.75" x14ac:dyDescent="0.25">
      <c r="A33" s="193" t="s">
        <v>478</v>
      </c>
      <c r="B33" s="203" t="s">
        <v>308</v>
      </c>
      <c r="C33" s="203" t="s">
        <v>309</v>
      </c>
      <c r="D33" s="194" t="s">
        <v>310</v>
      </c>
      <c r="E33" s="203">
        <v>1936</v>
      </c>
      <c r="F33" s="203">
        <v>1718</v>
      </c>
      <c r="G33" s="203">
        <v>1718</v>
      </c>
      <c r="H33" s="203">
        <v>1650</v>
      </c>
      <c r="I33" s="203">
        <v>1650</v>
      </c>
    </row>
    <row r="34" spans="1:13" ht="17.25" customHeight="1" x14ac:dyDescent="0.25">
      <c r="A34" s="193" t="s">
        <v>487</v>
      </c>
      <c r="B34" s="202" t="s">
        <v>311</v>
      </c>
      <c r="C34" s="203" t="s">
        <v>312</v>
      </c>
      <c r="D34" s="194" t="s">
        <v>275</v>
      </c>
      <c r="E34" s="201">
        <v>2500</v>
      </c>
      <c r="F34" s="201">
        <v>2500</v>
      </c>
      <c r="G34" s="201">
        <v>2500</v>
      </c>
      <c r="H34" s="201">
        <v>2500</v>
      </c>
      <c r="I34" s="203">
        <v>2500</v>
      </c>
    </row>
    <row r="35" spans="1:13" ht="20.25" customHeight="1" x14ac:dyDescent="0.25">
      <c r="A35" s="193" t="s">
        <v>488</v>
      </c>
      <c r="B35" s="202" t="s">
        <v>313</v>
      </c>
      <c r="C35" s="203" t="s">
        <v>314</v>
      </c>
      <c r="D35" s="204">
        <v>42124</v>
      </c>
      <c r="E35" s="201">
        <v>1250</v>
      </c>
      <c r="F35" s="201">
        <v>1250</v>
      </c>
      <c r="G35" s="213">
        <v>1250</v>
      </c>
      <c r="H35" s="213">
        <v>312</v>
      </c>
    </row>
    <row r="36" spans="1:13" ht="13.5" customHeight="1" x14ac:dyDescent="0.25">
      <c r="A36" s="193" t="s">
        <v>489</v>
      </c>
      <c r="B36" s="202"/>
      <c r="C36" s="203" t="s">
        <v>315</v>
      </c>
      <c r="D36" s="194" t="s">
        <v>275</v>
      </c>
      <c r="E36" s="201">
        <v>200</v>
      </c>
      <c r="F36" s="201">
        <v>200</v>
      </c>
      <c r="G36" s="201">
        <v>258</v>
      </c>
      <c r="H36" s="201">
        <v>258</v>
      </c>
      <c r="I36" s="203">
        <v>258</v>
      </c>
    </row>
    <row r="37" spans="1:13" ht="13.5" customHeight="1" x14ac:dyDescent="0.25">
      <c r="A37" s="193" t="s">
        <v>490</v>
      </c>
      <c r="B37" s="202" t="s">
        <v>316</v>
      </c>
      <c r="C37" s="203" t="s">
        <v>317</v>
      </c>
      <c r="D37" s="194" t="s">
        <v>275</v>
      </c>
      <c r="E37" s="201">
        <v>994</v>
      </c>
      <c r="F37" s="201">
        <v>994</v>
      </c>
      <c r="G37" s="201">
        <v>994</v>
      </c>
      <c r="H37" s="201">
        <v>994</v>
      </c>
      <c r="I37" s="203">
        <v>971</v>
      </c>
    </row>
    <row r="38" spans="1:13" ht="13.5" customHeight="1" x14ac:dyDescent="0.25">
      <c r="A38" s="193" t="s">
        <v>491</v>
      </c>
      <c r="B38" s="202" t="s">
        <v>99</v>
      </c>
      <c r="C38" s="203" t="s">
        <v>100</v>
      </c>
      <c r="D38" s="194" t="s">
        <v>275</v>
      </c>
      <c r="E38" s="201">
        <v>750</v>
      </c>
      <c r="F38" s="201">
        <v>750</v>
      </c>
      <c r="G38" s="201">
        <v>762</v>
      </c>
      <c r="H38" s="201">
        <v>762</v>
      </c>
      <c r="I38" s="203">
        <v>762</v>
      </c>
    </row>
    <row r="39" spans="1:13" ht="15.75" x14ac:dyDescent="0.25">
      <c r="A39" s="193" t="s">
        <v>492</v>
      </c>
      <c r="B39" s="202" t="s">
        <v>318</v>
      </c>
      <c r="C39" s="203" t="s">
        <v>319</v>
      </c>
      <c r="D39" s="204" t="s">
        <v>275</v>
      </c>
      <c r="E39" s="194">
        <v>330</v>
      </c>
      <c r="F39" s="203">
        <v>330</v>
      </c>
      <c r="G39" s="203">
        <v>330</v>
      </c>
      <c r="H39" s="203">
        <v>330</v>
      </c>
      <c r="I39" s="203">
        <v>330</v>
      </c>
      <c r="K39" s="214"/>
      <c r="M39" s="197"/>
    </row>
    <row r="40" spans="1:13" ht="15.75" x14ac:dyDescent="0.25">
      <c r="A40" s="193" t="s">
        <v>493</v>
      </c>
      <c r="B40" s="202" t="s">
        <v>320</v>
      </c>
      <c r="C40" s="203" t="s">
        <v>321</v>
      </c>
      <c r="D40" s="204" t="s">
        <v>275</v>
      </c>
      <c r="E40" s="194">
        <v>930</v>
      </c>
      <c r="F40" s="203">
        <v>930</v>
      </c>
      <c r="G40" s="203">
        <v>930</v>
      </c>
      <c r="H40" s="203">
        <v>930</v>
      </c>
      <c r="I40" s="203">
        <v>930</v>
      </c>
      <c r="K40" s="214"/>
      <c r="M40" s="197"/>
    </row>
    <row r="41" spans="1:13" ht="15.75" x14ac:dyDescent="0.25">
      <c r="A41" s="193" t="s">
        <v>494</v>
      </c>
      <c r="B41" s="202" t="s">
        <v>101</v>
      </c>
      <c r="C41" s="203" t="s">
        <v>102</v>
      </c>
      <c r="D41" s="204" t="s">
        <v>275</v>
      </c>
      <c r="E41" s="194"/>
      <c r="G41" s="203">
        <v>823</v>
      </c>
      <c r="H41" s="203">
        <v>823</v>
      </c>
      <c r="I41" s="203">
        <v>823</v>
      </c>
      <c r="K41" s="214"/>
      <c r="M41" s="197"/>
    </row>
    <row r="42" spans="1:13" ht="14.1" customHeight="1" x14ac:dyDescent="0.25">
      <c r="A42" s="193" t="s">
        <v>495</v>
      </c>
      <c r="B42" s="203" t="s">
        <v>322</v>
      </c>
      <c r="C42" s="203" t="s">
        <v>323</v>
      </c>
      <c r="D42" s="194" t="s">
        <v>275</v>
      </c>
      <c r="E42" s="203">
        <v>16</v>
      </c>
      <c r="F42" s="203">
        <v>16</v>
      </c>
      <c r="G42" s="203">
        <v>16</v>
      </c>
      <c r="H42" s="203">
        <v>16</v>
      </c>
      <c r="I42" s="203">
        <v>16</v>
      </c>
    </row>
    <row r="43" spans="1:13" ht="30" x14ac:dyDescent="0.25">
      <c r="A43" s="193" t="s">
        <v>544</v>
      </c>
      <c r="B43" s="206" t="s">
        <v>324</v>
      </c>
      <c r="C43" s="215" t="s">
        <v>325</v>
      </c>
      <c r="D43" s="208" t="s">
        <v>275</v>
      </c>
      <c r="E43" s="216">
        <v>40</v>
      </c>
      <c r="F43" s="216">
        <v>40</v>
      </c>
      <c r="G43" s="216">
        <v>40</v>
      </c>
      <c r="H43" s="216">
        <v>40</v>
      </c>
      <c r="I43" s="210">
        <v>40</v>
      </c>
      <c r="J43" s="217"/>
      <c r="K43" s="218"/>
      <c r="M43" s="198"/>
    </row>
    <row r="44" spans="1:13" ht="18" customHeight="1" x14ac:dyDescent="0.25">
      <c r="A44" s="193" t="s">
        <v>545</v>
      </c>
      <c r="B44" s="206" t="s">
        <v>326</v>
      </c>
      <c r="C44" s="215" t="s">
        <v>327</v>
      </c>
      <c r="D44" s="208" t="s">
        <v>275</v>
      </c>
      <c r="E44" s="216">
        <v>994</v>
      </c>
      <c r="F44" s="216">
        <v>994</v>
      </c>
      <c r="G44" s="216">
        <v>994</v>
      </c>
      <c r="H44" s="210">
        <v>994</v>
      </c>
      <c r="I44" s="210">
        <v>994</v>
      </c>
      <c r="J44" s="217"/>
      <c r="K44" s="218"/>
      <c r="M44" s="198"/>
    </row>
    <row r="45" spans="1:13" ht="15.75" x14ac:dyDescent="0.25">
      <c r="A45" s="193" t="s">
        <v>546</v>
      </c>
      <c r="B45" s="206" t="s">
        <v>328</v>
      </c>
      <c r="C45" s="215" t="s">
        <v>329</v>
      </c>
      <c r="D45" s="208" t="s">
        <v>275</v>
      </c>
      <c r="E45" s="216">
        <v>176</v>
      </c>
      <c r="F45" s="216">
        <v>176</v>
      </c>
      <c r="G45" s="216">
        <v>176</v>
      </c>
      <c r="H45" s="210">
        <v>176</v>
      </c>
      <c r="I45" s="210">
        <v>176</v>
      </c>
      <c r="J45" s="217"/>
      <c r="K45" s="218"/>
      <c r="M45" s="198"/>
    </row>
    <row r="46" spans="1:13" ht="13.5" customHeight="1" x14ac:dyDescent="0.25">
      <c r="A46" s="193" t="s">
        <v>547</v>
      </c>
      <c r="B46" s="202" t="s">
        <v>330</v>
      </c>
      <c r="C46" s="205" t="s">
        <v>331</v>
      </c>
      <c r="D46" s="204" t="s">
        <v>275</v>
      </c>
      <c r="E46" s="194">
        <v>199</v>
      </c>
      <c r="F46" s="194">
        <v>199</v>
      </c>
      <c r="G46" s="193">
        <v>199</v>
      </c>
      <c r="H46" s="194">
        <v>199</v>
      </c>
      <c r="I46" s="203">
        <v>199</v>
      </c>
    </row>
    <row r="47" spans="1:13" ht="13.5" customHeight="1" x14ac:dyDescent="0.25">
      <c r="A47" s="193" t="s">
        <v>103</v>
      </c>
      <c r="B47" s="202" t="s">
        <v>332</v>
      </c>
      <c r="C47" s="205" t="s">
        <v>333</v>
      </c>
      <c r="D47" s="204" t="s">
        <v>275</v>
      </c>
      <c r="E47" s="194">
        <v>1863</v>
      </c>
      <c r="F47" s="194">
        <v>1863</v>
      </c>
      <c r="G47" s="194">
        <v>1863</v>
      </c>
      <c r="H47" s="194">
        <v>1863</v>
      </c>
      <c r="I47" s="203">
        <v>1900</v>
      </c>
    </row>
    <row r="48" spans="1:13" ht="13.5" customHeight="1" x14ac:dyDescent="0.25">
      <c r="A48" s="193" t="s">
        <v>572</v>
      </c>
      <c r="B48" s="202" t="s">
        <v>104</v>
      </c>
      <c r="C48" s="205" t="s">
        <v>105</v>
      </c>
      <c r="D48" s="204" t="s">
        <v>275</v>
      </c>
      <c r="E48" s="194"/>
      <c r="F48" s="194"/>
      <c r="G48" s="194">
        <v>29600</v>
      </c>
      <c r="H48" s="194">
        <v>29600</v>
      </c>
      <c r="I48" s="203">
        <v>29600</v>
      </c>
    </row>
    <row r="49" spans="1:13" ht="15.75" x14ac:dyDescent="0.25">
      <c r="A49" s="193" t="s">
        <v>573</v>
      </c>
      <c r="B49" s="206" t="s">
        <v>334</v>
      </c>
      <c r="C49" s="207" t="s">
        <v>335</v>
      </c>
      <c r="D49" s="208" t="s">
        <v>275</v>
      </c>
      <c r="E49" s="209">
        <v>3600</v>
      </c>
      <c r="F49" s="209">
        <v>3600</v>
      </c>
      <c r="G49" s="209">
        <v>3600</v>
      </c>
      <c r="H49" s="209">
        <v>6553</v>
      </c>
      <c r="I49" s="210">
        <v>6553</v>
      </c>
      <c r="J49" s="217"/>
      <c r="K49" s="218"/>
      <c r="M49" s="198"/>
    </row>
    <row r="50" spans="1:13" ht="15.75" x14ac:dyDescent="0.25">
      <c r="A50" s="193" t="s">
        <v>106</v>
      </c>
      <c r="B50" s="206" t="s">
        <v>336</v>
      </c>
      <c r="C50" s="207" t="s">
        <v>337</v>
      </c>
      <c r="D50" s="208" t="s">
        <v>275</v>
      </c>
      <c r="E50" s="209">
        <v>123</v>
      </c>
      <c r="F50" s="209">
        <v>123</v>
      </c>
      <c r="G50" s="209">
        <v>123</v>
      </c>
      <c r="H50" s="209">
        <v>123</v>
      </c>
      <c r="I50" s="210">
        <v>123</v>
      </c>
      <c r="J50" s="217"/>
      <c r="K50" s="218"/>
      <c r="M50" s="198"/>
    </row>
    <row r="51" spans="1:13" ht="14.1" customHeight="1" x14ac:dyDescent="0.25">
      <c r="A51" s="193" t="s">
        <v>107</v>
      </c>
      <c r="B51" s="203" t="s">
        <v>338</v>
      </c>
      <c r="C51" s="203" t="s">
        <v>339</v>
      </c>
      <c r="D51" s="194" t="s">
        <v>275</v>
      </c>
      <c r="E51" s="203">
        <v>225</v>
      </c>
      <c r="F51" s="203">
        <v>225</v>
      </c>
      <c r="G51" s="203">
        <v>225</v>
      </c>
      <c r="H51" s="203">
        <v>241</v>
      </c>
      <c r="I51" s="203">
        <v>241</v>
      </c>
    </row>
    <row r="52" spans="1:13" ht="14.1" customHeight="1" x14ac:dyDescent="0.25">
      <c r="A52" s="193" t="s">
        <v>108</v>
      </c>
      <c r="B52" s="203" t="s">
        <v>109</v>
      </c>
      <c r="C52" s="203" t="s">
        <v>110</v>
      </c>
      <c r="D52" s="194" t="s">
        <v>371</v>
      </c>
      <c r="G52" s="203">
        <v>600</v>
      </c>
      <c r="H52" s="203">
        <v>1200</v>
      </c>
      <c r="I52" s="203">
        <v>1200</v>
      </c>
    </row>
    <row r="53" spans="1:13" ht="14.1" customHeight="1" x14ac:dyDescent="0.25">
      <c r="A53" s="193" t="s">
        <v>111</v>
      </c>
      <c r="B53" s="203" t="s">
        <v>112</v>
      </c>
      <c r="C53" s="203" t="s">
        <v>113</v>
      </c>
      <c r="D53" s="194" t="s">
        <v>275</v>
      </c>
      <c r="H53" s="203">
        <v>243</v>
      </c>
      <c r="I53" s="203">
        <v>243</v>
      </c>
    </row>
    <row r="54" spans="1:13" ht="14.1" customHeight="1" x14ac:dyDescent="0.25">
      <c r="A54" s="193" t="s">
        <v>114</v>
      </c>
      <c r="B54" s="203" t="s">
        <v>340</v>
      </c>
      <c r="C54" s="203" t="s">
        <v>341</v>
      </c>
      <c r="D54" s="194" t="s">
        <v>275</v>
      </c>
      <c r="E54" s="203">
        <v>26</v>
      </c>
      <c r="F54" s="203">
        <v>26</v>
      </c>
      <c r="G54" s="203">
        <v>26</v>
      </c>
      <c r="H54" s="203">
        <v>26</v>
      </c>
      <c r="I54" s="203">
        <v>26</v>
      </c>
    </row>
    <row r="55" spans="1:13" ht="15.75" x14ac:dyDescent="0.25">
      <c r="A55" s="193" t="s">
        <v>115</v>
      </c>
      <c r="B55" s="206" t="s">
        <v>342</v>
      </c>
      <c r="C55" s="207" t="s">
        <v>343</v>
      </c>
      <c r="D55" s="208" t="s">
        <v>275</v>
      </c>
      <c r="E55" s="209">
        <v>5</v>
      </c>
      <c r="F55" s="209">
        <v>5</v>
      </c>
      <c r="G55" s="209">
        <v>5</v>
      </c>
      <c r="H55" s="210">
        <v>5</v>
      </c>
      <c r="I55" s="210">
        <v>5</v>
      </c>
      <c r="J55" s="217"/>
      <c r="K55" s="218"/>
      <c r="M55" s="198"/>
    </row>
    <row r="56" spans="1:13" s="199" customFormat="1" ht="13.5" customHeight="1" x14ac:dyDescent="0.25">
      <c r="A56" s="193" t="s">
        <v>116</v>
      </c>
      <c r="B56" s="206" t="s">
        <v>344</v>
      </c>
      <c r="C56" s="207" t="s">
        <v>345</v>
      </c>
      <c r="D56" s="208" t="s">
        <v>275</v>
      </c>
      <c r="E56" s="209">
        <v>250</v>
      </c>
      <c r="F56" s="209">
        <v>250</v>
      </c>
      <c r="G56" s="209">
        <v>250</v>
      </c>
      <c r="H56" s="209">
        <v>250</v>
      </c>
      <c r="I56" s="210">
        <v>250</v>
      </c>
      <c r="J56" s="211"/>
      <c r="K56" s="212"/>
      <c r="M56" s="200"/>
    </row>
    <row r="57" spans="1:13" s="199" customFormat="1" ht="13.5" customHeight="1" x14ac:dyDescent="0.25">
      <c r="A57" s="193" t="s">
        <v>117</v>
      </c>
      <c r="B57" s="206" t="s">
        <v>118</v>
      </c>
      <c r="C57" s="207" t="s">
        <v>119</v>
      </c>
      <c r="D57" s="208" t="s">
        <v>371</v>
      </c>
      <c r="E57" s="209"/>
      <c r="F57" s="209"/>
      <c r="G57" s="209">
        <v>2439</v>
      </c>
      <c r="H57" s="209">
        <v>3658</v>
      </c>
      <c r="I57" s="210">
        <v>3658</v>
      </c>
      <c r="J57" s="211"/>
      <c r="K57" s="212"/>
      <c r="M57" s="200"/>
    </row>
    <row r="58" spans="1:13" s="199" customFormat="1" ht="13.5" customHeight="1" x14ac:dyDescent="0.25">
      <c r="A58" s="193" t="s">
        <v>120</v>
      </c>
      <c r="B58" s="206" t="s">
        <v>121</v>
      </c>
      <c r="C58" s="207" t="s">
        <v>122</v>
      </c>
      <c r="D58" s="208" t="s">
        <v>371</v>
      </c>
      <c r="E58" s="209"/>
      <c r="F58" s="209"/>
      <c r="G58" s="209">
        <v>2438</v>
      </c>
      <c r="H58" s="209">
        <v>2438</v>
      </c>
      <c r="I58" s="210">
        <v>2438</v>
      </c>
      <c r="J58" s="211"/>
      <c r="K58" s="212"/>
      <c r="M58" s="200"/>
    </row>
    <row r="59" spans="1:13" s="199" customFormat="1" ht="13.5" customHeight="1" x14ac:dyDescent="0.25">
      <c r="A59" s="193" t="s">
        <v>123</v>
      </c>
      <c r="B59" s="206" t="s">
        <v>124</v>
      </c>
      <c r="C59" s="207" t="s">
        <v>125</v>
      </c>
      <c r="D59" s="208" t="s">
        <v>275</v>
      </c>
      <c r="E59" s="209"/>
      <c r="F59" s="209"/>
      <c r="G59" s="209">
        <v>610</v>
      </c>
      <c r="H59" s="209">
        <v>610</v>
      </c>
      <c r="I59" s="210">
        <v>610</v>
      </c>
      <c r="J59" s="211"/>
      <c r="K59" s="212"/>
      <c r="M59" s="200"/>
    </row>
    <row r="60" spans="1:13" s="199" customFormat="1" ht="13.5" customHeight="1" x14ac:dyDescent="0.25">
      <c r="A60" s="193" t="s">
        <v>126</v>
      </c>
      <c r="B60" s="206" t="s">
        <v>346</v>
      </c>
      <c r="C60" s="207" t="s">
        <v>347</v>
      </c>
      <c r="D60" s="208">
        <v>43496</v>
      </c>
      <c r="E60" s="209">
        <v>2865</v>
      </c>
      <c r="F60" s="209">
        <v>2865</v>
      </c>
      <c r="G60" s="209">
        <v>2865</v>
      </c>
      <c r="H60" s="209">
        <v>2865</v>
      </c>
      <c r="I60" s="210">
        <v>2865</v>
      </c>
      <c r="J60" s="211"/>
      <c r="K60" s="212"/>
      <c r="M60" s="200"/>
    </row>
    <row r="61" spans="1:13" s="199" customFormat="1" ht="13.5" customHeight="1" x14ac:dyDescent="0.25">
      <c r="A61" s="193" t="s">
        <v>127</v>
      </c>
      <c r="B61" s="206" t="s">
        <v>128</v>
      </c>
      <c r="C61" s="207" t="s">
        <v>129</v>
      </c>
      <c r="D61" s="208"/>
      <c r="E61" s="209">
        <v>175</v>
      </c>
      <c r="F61" s="209">
        <v>175</v>
      </c>
      <c r="G61" s="209">
        <v>175</v>
      </c>
      <c r="H61" s="209">
        <v>175</v>
      </c>
      <c r="I61" s="210">
        <v>175</v>
      </c>
      <c r="J61" s="211"/>
      <c r="K61" s="212"/>
      <c r="M61" s="200"/>
    </row>
    <row r="62" spans="1:13" s="199" customFormat="1" ht="13.5" customHeight="1" x14ac:dyDescent="0.25">
      <c r="A62" s="193" t="s">
        <v>130</v>
      </c>
      <c r="B62" s="206" t="s">
        <v>348</v>
      </c>
      <c r="C62" s="207" t="s">
        <v>349</v>
      </c>
      <c r="D62" s="208" t="s">
        <v>275</v>
      </c>
      <c r="E62" s="209">
        <v>217</v>
      </c>
      <c r="F62" s="209">
        <v>217</v>
      </c>
      <c r="G62" s="209">
        <v>217</v>
      </c>
      <c r="H62" s="209">
        <v>217</v>
      </c>
      <c r="I62" s="210">
        <v>217</v>
      </c>
      <c r="J62" s="211"/>
      <c r="K62" s="212"/>
      <c r="M62" s="200"/>
    </row>
    <row r="63" spans="1:13" s="199" customFormat="1" ht="13.5" customHeight="1" x14ac:dyDescent="0.25">
      <c r="A63" s="193" t="s">
        <v>131</v>
      </c>
      <c r="B63" s="202" t="s">
        <v>350</v>
      </c>
      <c r="C63" s="203" t="s">
        <v>351</v>
      </c>
      <c r="D63" s="208" t="s">
        <v>275</v>
      </c>
      <c r="E63" s="222">
        <v>15</v>
      </c>
      <c r="F63" s="222">
        <v>15</v>
      </c>
      <c r="G63" s="209">
        <v>15</v>
      </c>
      <c r="H63" s="209">
        <v>15</v>
      </c>
      <c r="I63" s="210">
        <v>15</v>
      </c>
      <c r="J63" s="211"/>
      <c r="K63" s="212"/>
      <c r="M63" s="200"/>
    </row>
    <row r="64" spans="1:13" s="199" customFormat="1" ht="13.5" customHeight="1" x14ac:dyDescent="0.25">
      <c r="A64" s="193" t="s">
        <v>132</v>
      </c>
      <c r="B64" s="202" t="s">
        <v>350</v>
      </c>
      <c r="C64" s="203" t="s">
        <v>352</v>
      </c>
      <c r="D64" s="208" t="s">
        <v>275</v>
      </c>
      <c r="E64" s="222">
        <v>150</v>
      </c>
      <c r="F64" s="222">
        <v>150</v>
      </c>
      <c r="G64" s="209">
        <v>150</v>
      </c>
      <c r="H64" s="209">
        <v>226</v>
      </c>
      <c r="I64" s="210">
        <v>226</v>
      </c>
      <c r="J64" s="211"/>
      <c r="K64" s="212"/>
      <c r="M64" s="200"/>
    </row>
    <row r="65" spans="1:13" s="199" customFormat="1" ht="13.5" customHeight="1" x14ac:dyDescent="0.25">
      <c r="A65" s="193" t="s">
        <v>133</v>
      </c>
      <c r="B65" s="202" t="s">
        <v>353</v>
      </c>
      <c r="C65" s="203" t="s">
        <v>354</v>
      </c>
      <c r="D65" s="208" t="s">
        <v>275</v>
      </c>
      <c r="E65" s="222">
        <v>75</v>
      </c>
      <c r="F65" s="222">
        <v>75</v>
      </c>
      <c r="G65" s="209">
        <v>75</v>
      </c>
      <c r="H65" s="209">
        <v>45</v>
      </c>
      <c r="I65" s="210">
        <v>45</v>
      </c>
      <c r="J65" s="211"/>
      <c r="K65" s="212"/>
      <c r="M65" s="200"/>
    </row>
    <row r="66" spans="1:13" s="199" customFormat="1" ht="13.5" customHeight="1" x14ac:dyDescent="0.25">
      <c r="A66" s="193" t="s">
        <v>134</v>
      </c>
      <c r="B66" s="206"/>
      <c r="C66" s="207" t="s">
        <v>135</v>
      </c>
      <c r="D66" s="208" t="s">
        <v>371</v>
      </c>
      <c r="E66" s="209"/>
      <c r="F66" s="209"/>
      <c r="G66" s="209">
        <v>347</v>
      </c>
      <c r="H66" s="209">
        <v>347</v>
      </c>
      <c r="I66" s="210">
        <v>347</v>
      </c>
      <c r="J66" s="211"/>
      <c r="K66" s="212"/>
      <c r="M66" s="200"/>
    </row>
    <row r="67" spans="1:13" s="199" customFormat="1" ht="13.5" customHeight="1" x14ac:dyDescent="0.25">
      <c r="A67" s="193" t="s">
        <v>136</v>
      </c>
      <c r="B67" s="206" t="s">
        <v>137</v>
      </c>
      <c r="C67" s="207" t="s">
        <v>138</v>
      </c>
      <c r="D67" s="208" t="s">
        <v>371</v>
      </c>
      <c r="E67" s="209"/>
      <c r="F67" s="209"/>
      <c r="G67" s="209">
        <v>54</v>
      </c>
      <c r="H67" s="209">
        <v>216</v>
      </c>
      <c r="I67" s="210">
        <v>216</v>
      </c>
      <c r="J67" s="211"/>
      <c r="K67" s="212"/>
      <c r="M67" s="200"/>
    </row>
    <row r="68" spans="1:13" s="199" customFormat="1" ht="13.5" customHeight="1" x14ac:dyDescent="0.25">
      <c r="A68" s="193" t="s">
        <v>139</v>
      </c>
      <c r="B68" s="206"/>
      <c r="C68" s="207" t="s">
        <v>140</v>
      </c>
      <c r="D68" s="208" t="s">
        <v>371</v>
      </c>
      <c r="E68" s="209"/>
      <c r="F68" s="209"/>
      <c r="G68" s="209">
        <v>380</v>
      </c>
      <c r="H68" s="209">
        <v>380</v>
      </c>
      <c r="I68" s="210">
        <v>380</v>
      </c>
      <c r="J68" s="211"/>
      <c r="K68" s="212"/>
      <c r="M68" s="200"/>
    </row>
    <row r="69" spans="1:13" s="199" customFormat="1" ht="13.5" customHeight="1" x14ac:dyDescent="0.25">
      <c r="A69" s="193" t="s">
        <v>141</v>
      </c>
      <c r="B69" s="206" t="s">
        <v>355</v>
      </c>
      <c r="C69" s="207" t="s">
        <v>356</v>
      </c>
      <c r="D69" s="208" t="s">
        <v>275</v>
      </c>
      <c r="E69" s="209">
        <v>1800</v>
      </c>
      <c r="F69" s="209">
        <v>1800</v>
      </c>
      <c r="G69" s="209">
        <v>1800</v>
      </c>
      <c r="H69" s="209">
        <v>1500</v>
      </c>
      <c r="I69" s="210">
        <v>1500</v>
      </c>
      <c r="J69" s="211"/>
      <c r="K69" s="212"/>
      <c r="M69" s="200"/>
    </row>
    <row r="70" spans="1:13" s="199" customFormat="1" ht="13.5" customHeight="1" x14ac:dyDescent="0.25">
      <c r="A70" s="193" t="s">
        <v>142</v>
      </c>
      <c r="B70" s="206" t="s">
        <v>357</v>
      </c>
      <c r="C70" s="207" t="s">
        <v>358</v>
      </c>
      <c r="D70" s="208" t="s">
        <v>275</v>
      </c>
      <c r="E70" s="209">
        <v>1875</v>
      </c>
      <c r="F70" s="209">
        <v>2000</v>
      </c>
      <c r="G70" s="209">
        <v>2000</v>
      </c>
      <c r="H70" s="209">
        <v>1700</v>
      </c>
      <c r="I70" s="210">
        <v>1700</v>
      </c>
      <c r="J70" s="211"/>
      <c r="K70" s="212"/>
      <c r="M70" s="200"/>
    </row>
    <row r="71" spans="1:13" ht="13.5" customHeight="1" x14ac:dyDescent="0.25">
      <c r="A71" s="193" t="s">
        <v>143</v>
      </c>
      <c r="B71" s="1448" t="s">
        <v>359</v>
      </c>
      <c r="C71" s="1448"/>
      <c r="E71" s="230">
        <f>SUM(E12:E70)</f>
        <v>127862</v>
      </c>
      <c r="F71" s="230">
        <f>SUM(F12:F70)</f>
        <v>115727</v>
      </c>
      <c r="G71" s="230">
        <f>SUM(G12:G70)</f>
        <v>108085</v>
      </c>
      <c r="H71" s="230">
        <f>SUM(H12:H70)</f>
        <v>165363</v>
      </c>
      <c r="I71" s="230">
        <f>SUM(I12:I70)</f>
        <v>164803</v>
      </c>
    </row>
    <row r="72" spans="1:13" ht="9.75" customHeight="1" x14ac:dyDescent="0.25">
      <c r="B72" s="191"/>
      <c r="C72" s="202"/>
      <c r="E72" s="201"/>
      <c r="F72" s="201"/>
      <c r="G72" s="201"/>
      <c r="H72" s="201"/>
    </row>
    <row r="73" spans="1:13" ht="6.75" customHeight="1" x14ac:dyDescent="0.25">
      <c r="E73" s="201"/>
      <c r="F73" s="201"/>
      <c r="G73" s="201"/>
      <c r="H73" s="201"/>
    </row>
    <row r="74" spans="1:13" ht="13.5" customHeight="1" x14ac:dyDescent="0.25">
      <c r="E74" s="201"/>
      <c r="F74" s="201"/>
      <c r="G74" s="201"/>
      <c r="H74" s="20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182" customWidth="1"/>
    <col min="2" max="2" width="74.5703125" style="182" customWidth="1"/>
    <col min="3" max="3" width="13.5703125" style="182" customWidth="1"/>
    <col min="4" max="4" width="9.140625" style="170"/>
    <col min="5" max="16384" width="9.140625" style="171"/>
  </cols>
  <sheetData>
    <row r="2" spans="1:9" ht="32.25" customHeight="1" x14ac:dyDescent="0.25">
      <c r="A2" s="1418" t="s">
        <v>1228</v>
      </c>
      <c r="B2" s="1418"/>
      <c r="C2" s="1418"/>
      <c r="D2" s="1037"/>
      <c r="E2" s="1037"/>
      <c r="F2" s="1037"/>
      <c r="G2" s="1037"/>
      <c r="H2" s="1037"/>
      <c r="I2" s="1037"/>
    </row>
    <row r="3" spans="1:9" ht="20.100000000000001" customHeight="1" x14ac:dyDescent="0.25">
      <c r="A3" s="171"/>
      <c r="B3" s="241"/>
      <c r="C3" s="241"/>
    </row>
    <row r="4" spans="1:9" ht="20.100000000000001" customHeight="1" x14ac:dyDescent="0.25">
      <c r="A4" s="171"/>
      <c r="B4" s="1457" t="s">
        <v>73</v>
      </c>
      <c r="C4" s="1457"/>
    </row>
    <row r="5" spans="1:9" ht="20.100000000000001" customHeight="1" x14ac:dyDescent="0.25">
      <c r="A5" s="171"/>
      <c r="B5" s="1457" t="s">
        <v>1125</v>
      </c>
      <c r="C5" s="1457"/>
    </row>
    <row r="6" spans="1:9" ht="20.100000000000001" customHeight="1" x14ac:dyDescent="0.25">
      <c r="A6" s="171"/>
      <c r="B6" s="1457" t="s">
        <v>808</v>
      </c>
      <c r="C6" s="1457"/>
    </row>
    <row r="7" spans="1:9" s="173" customFormat="1" ht="20.100000000000001" customHeight="1" x14ac:dyDescent="0.25">
      <c r="B7" s="1457"/>
      <c r="C7" s="1457"/>
      <c r="D7" s="172"/>
    </row>
    <row r="8" spans="1:9" s="173" customFormat="1" ht="20.100000000000001" customHeight="1" x14ac:dyDescent="0.25">
      <c r="B8" s="242"/>
      <c r="C8" s="242"/>
      <c r="D8" s="172"/>
    </row>
    <row r="9" spans="1:9" s="175" customFormat="1" ht="20.100000000000001" customHeight="1" x14ac:dyDescent="0.25">
      <c r="B9" s="243"/>
      <c r="C9" s="244" t="s">
        <v>257</v>
      </c>
      <c r="D9" s="174"/>
    </row>
    <row r="10" spans="1:9" ht="20.100000000000001" customHeight="1" x14ac:dyDescent="0.25">
      <c r="A10" s="1456" t="s">
        <v>409</v>
      </c>
      <c r="B10" s="245" t="s">
        <v>54</v>
      </c>
      <c r="C10" s="245" t="s">
        <v>55</v>
      </c>
    </row>
    <row r="11" spans="1:9" s="175" customFormat="1" ht="30.75" customHeight="1" x14ac:dyDescent="0.25">
      <c r="A11" s="1456"/>
      <c r="B11" s="246" t="s">
        <v>78</v>
      </c>
      <c r="C11" s="246" t="s">
        <v>360</v>
      </c>
      <c r="D11" s="174"/>
    </row>
    <row r="12" spans="1:9" ht="22.5" customHeight="1" x14ac:dyDescent="0.25">
      <c r="A12" s="247"/>
      <c r="B12" s="173" t="s">
        <v>809</v>
      </c>
      <c r="C12" s="171"/>
    </row>
    <row r="13" spans="1:9" ht="69" customHeight="1" x14ac:dyDescent="0.25">
      <c r="A13" s="248" t="s">
        <v>419</v>
      </c>
      <c r="B13" s="514" t="s">
        <v>1196</v>
      </c>
      <c r="C13" s="1073">
        <v>165330</v>
      </c>
    </row>
    <row r="14" spans="1:9" ht="20.100000000000001" customHeight="1" x14ac:dyDescent="0.25">
      <c r="A14" s="247"/>
      <c r="B14" s="171"/>
      <c r="C14" s="362"/>
    </row>
    <row r="15" spans="1:9" ht="35.25" customHeight="1" x14ac:dyDescent="0.25">
      <c r="A15" s="248" t="s">
        <v>427</v>
      </c>
      <c r="B15" s="249" t="s">
        <v>1197</v>
      </c>
      <c r="C15" s="1073">
        <v>706</v>
      </c>
    </row>
    <row r="16" spans="1:9" ht="29.25" customHeight="1" x14ac:dyDescent="0.25">
      <c r="A16" s="247"/>
      <c r="B16" s="249" t="s">
        <v>1198</v>
      </c>
      <c r="C16" s="362">
        <v>972</v>
      </c>
    </row>
    <row r="17" spans="1:4" ht="19.5" customHeight="1" x14ac:dyDescent="0.25">
      <c r="A17" s="247"/>
      <c r="B17" s="249"/>
      <c r="C17" s="362"/>
    </row>
    <row r="18" spans="1:4" ht="36" customHeight="1" x14ac:dyDescent="0.25">
      <c r="A18" s="248" t="s">
        <v>428</v>
      </c>
      <c r="B18" s="249" t="s">
        <v>814</v>
      </c>
      <c r="C18" s="1074"/>
    </row>
    <row r="19" spans="1:4" ht="20.100000000000001" customHeight="1" x14ac:dyDescent="0.25">
      <c r="A19" s="247"/>
      <c r="B19" s="250"/>
      <c r="C19" s="362"/>
    </row>
    <row r="20" spans="1:4" s="173" customFormat="1" ht="20.100000000000001" customHeight="1" x14ac:dyDescent="0.25">
      <c r="A20" s="247" t="s">
        <v>429</v>
      </c>
      <c r="B20" s="173" t="s">
        <v>812</v>
      </c>
      <c r="C20" s="1075">
        <f>SUM(C13:C19)</f>
        <v>167008</v>
      </c>
      <c r="D20" s="172"/>
    </row>
    <row r="21" spans="1:4" ht="20.100000000000001" customHeight="1" x14ac:dyDescent="0.25">
      <c r="A21" s="171"/>
      <c r="B21" s="171"/>
      <c r="C21" s="362"/>
    </row>
    <row r="22" spans="1:4" ht="20.100000000000001" customHeight="1" x14ac:dyDescent="0.25">
      <c r="C22" s="183"/>
    </row>
    <row r="23" spans="1:4" ht="20.100000000000001" customHeight="1" x14ac:dyDescent="0.25">
      <c r="B23" s="173" t="s">
        <v>807</v>
      </c>
      <c r="C23" s="362"/>
    </row>
    <row r="24" spans="1:4" ht="20.100000000000001" customHeight="1" x14ac:dyDescent="0.25">
      <c r="B24" s="171" t="s">
        <v>810</v>
      </c>
      <c r="C24" s="362">
        <v>1630</v>
      </c>
    </row>
    <row r="25" spans="1:4" ht="20.100000000000001" customHeight="1" x14ac:dyDescent="0.25">
      <c r="B25" s="171"/>
      <c r="C25" s="362"/>
    </row>
    <row r="26" spans="1:4" ht="33" customHeight="1" x14ac:dyDescent="0.25">
      <c r="B26" s="249" t="s">
        <v>863</v>
      </c>
      <c r="C26" s="362">
        <v>1821</v>
      </c>
    </row>
    <row r="27" spans="1:4" ht="21" customHeight="1" x14ac:dyDescent="0.25">
      <c r="B27" s="249"/>
      <c r="C27" s="362"/>
    </row>
    <row r="28" spans="1:4" ht="32.25" customHeight="1" x14ac:dyDescent="0.25">
      <c r="B28" s="249" t="s">
        <v>864</v>
      </c>
      <c r="C28" s="362">
        <v>0</v>
      </c>
    </row>
    <row r="29" spans="1:4" ht="33" customHeight="1" x14ac:dyDescent="0.25">
      <c r="B29" s="249"/>
      <c r="C29" s="171"/>
    </row>
    <row r="30" spans="1:4" ht="20.100000000000001" customHeight="1" x14ac:dyDescent="0.25">
      <c r="B30" s="173" t="s">
        <v>811</v>
      </c>
      <c r="C30" s="1075">
        <f>SUM(C24:C28)</f>
        <v>3451</v>
      </c>
    </row>
    <row r="31" spans="1:4" ht="20.100000000000001" customHeight="1" x14ac:dyDescent="0.25">
      <c r="B31" s="171"/>
      <c r="C31" s="171"/>
    </row>
    <row r="32" spans="1:4" ht="20.100000000000001" customHeight="1" x14ac:dyDescent="0.25">
      <c r="B32" s="173" t="s">
        <v>813</v>
      </c>
      <c r="C32" s="107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176" customWidth="1"/>
    <col min="2" max="2" width="31.28515625" style="176" customWidth="1"/>
    <col min="3" max="3" width="16.85546875" style="176" bestFit="1" customWidth="1"/>
    <col min="4" max="4" width="15.5703125" style="176" customWidth="1"/>
    <col min="5" max="5" width="9.85546875" style="176" bestFit="1" customWidth="1"/>
    <col min="6" max="6" width="12.7109375" style="176" bestFit="1" customWidth="1"/>
    <col min="7" max="7" width="12.140625" style="176" bestFit="1" customWidth="1"/>
    <col min="8" max="8" width="10.85546875" style="176" bestFit="1" customWidth="1"/>
    <col min="9" max="9" width="15.140625" style="176" customWidth="1"/>
    <col min="10" max="10" width="27.28515625" style="176" bestFit="1" customWidth="1"/>
    <col min="11" max="11" width="9" style="176" bestFit="1" customWidth="1"/>
    <col min="12" max="12" width="10.28515625" style="176" customWidth="1"/>
    <col min="13" max="13" width="10.28515625" style="176"/>
    <col min="14" max="16384" width="10.28515625" style="181"/>
  </cols>
  <sheetData>
    <row r="1" spans="1:24" s="176" customFormat="1" ht="15.75" x14ac:dyDescent="0.2">
      <c r="A1" s="1418" t="s">
        <v>1229</v>
      </c>
      <c r="B1" s="1418"/>
      <c r="C1" s="1418"/>
      <c r="D1" s="1418"/>
      <c r="E1" s="1418"/>
      <c r="F1" s="1418"/>
      <c r="G1" s="1418"/>
      <c r="H1" s="1418"/>
      <c r="I1" s="1418"/>
      <c r="J1" s="1418"/>
      <c r="K1" s="1418"/>
      <c r="L1" s="1038"/>
      <c r="M1" s="1038"/>
      <c r="N1" s="1038"/>
      <c r="O1" s="1038"/>
      <c r="P1" s="1038"/>
      <c r="Q1" s="1038"/>
      <c r="R1" s="1038"/>
      <c r="S1" s="1038"/>
      <c r="T1" s="1038"/>
      <c r="U1" s="1038"/>
      <c r="V1" s="1038"/>
      <c r="W1" s="1038"/>
      <c r="X1" s="1038"/>
    </row>
    <row r="2" spans="1:24" s="176" customFormat="1" ht="14.1" customHeight="1" x14ac:dyDescent="0.2"/>
    <row r="3" spans="1:24" s="176" customFormat="1" ht="15" customHeight="1" x14ac:dyDescent="0.25">
      <c r="B3" s="1458" t="s">
        <v>73</v>
      </c>
      <c r="C3" s="1458"/>
      <c r="D3" s="1458"/>
      <c r="E3" s="1458"/>
      <c r="F3" s="1458"/>
      <c r="G3" s="1458"/>
      <c r="H3" s="1458"/>
      <c r="I3" s="1458"/>
      <c r="J3" s="1458"/>
      <c r="K3" s="1458"/>
    </row>
    <row r="4" spans="1:24" s="176" customFormat="1" ht="15" customHeight="1" x14ac:dyDescent="0.25">
      <c r="B4" s="1458" t="s">
        <v>1034</v>
      </c>
      <c r="C4" s="1458"/>
      <c r="D4" s="1458"/>
      <c r="E4" s="1458"/>
      <c r="F4" s="1458"/>
      <c r="G4" s="1458"/>
      <c r="H4" s="1458"/>
      <c r="I4" s="1458"/>
      <c r="J4" s="1458"/>
      <c r="K4" s="1458"/>
    </row>
    <row r="5" spans="1:24" s="176" customFormat="1" ht="15" customHeight="1" x14ac:dyDescent="0.25">
      <c r="B5" s="1458" t="s">
        <v>853</v>
      </c>
      <c r="C5" s="1458"/>
      <c r="D5" s="1458"/>
      <c r="E5" s="1458"/>
      <c r="F5" s="1458"/>
      <c r="G5" s="1458"/>
      <c r="H5" s="1458"/>
      <c r="I5" s="1458"/>
      <c r="J5" s="1458"/>
      <c r="K5" s="1458"/>
    </row>
    <row r="6" spans="1:24" s="176" customFormat="1" ht="15" customHeight="1" x14ac:dyDescent="0.25">
      <c r="B6" s="1458"/>
      <c r="C6" s="1458"/>
      <c r="D6" s="1458"/>
      <c r="E6" s="1458"/>
      <c r="F6" s="1458"/>
      <c r="G6" s="1458"/>
      <c r="H6" s="1458"/>
      <c r="I6" s="1458"/>
      <c r="J6" s="1458"/>
      <c r="K6" s="1458"/>
    </row>
    <row r="7" spans="1:24" s="176" customFormat="1" ht="15" customHeight="1" x14ac:dyDescent="0.25">
      <c r="B7" s="1459" t="s">
        <v>257</v>
      </c>
      <c r="C7" s="1459"/>
      <c r="D7" s="1459"/>
      <c r="E7" s="1459"/>
      <c r="F7" s="1459"/>
      <c r="G7" s="1459"/>
      <c r="H7" s="1459"/>
      <c r="I7" s="1459"/>
      <c r="J7" s="1459"/>
      <c r="K7" s="1459"/>
    </row>
    <row r="8" spans="1:24" s="177" customFormat="1" ht="14.1" customHeight="1" x14ac:dyDescent="0.25">
      <c r="A8" s="1473" t="s">
        <v>409</v>
      </c>
      <c r="B8" s="595" t="s">
        <v>54</v>
      </c>
      <c r="C8" s="595" t="s">
        <v>55</v>
      </c>
      <c r="D8" s="595" t="s">
        <v>56</v>
      </c>
      <c r="E8" s="595" t="s">
        <v>57</v>
      </c>
      <c r="F8" s="595" t="s">
        <v>410</v>
      </c>
      <c r="G8" s="595" t="s">
        <v>411</v>
      </c>
      <c r="H8" s="595" t="s">
        <v>412</v>
      </c>
      <c r="I8" s="595"/>
      <c r="J8" s="595" t="s">
        <v>513</v>
      </c>
      <c r="K8" s="595" t="s">
        <v>520</v>
      </c>
    </row>
    <row r="9" spans="1:24" s="178" customFormat="1" ht="17.25" customHeight="1" x14ac:dyDescent="0.25">
      <c r="A9" s="1473"/>
      <c r="B9" s="1462" t="s">
        <v>78</v>
      </c>
      <c r="C9" s="1464" t="s">
        <v>1213</v>
      </c>
      <c r="D9" s="1464" t="s">
        <v>1126</v>
      </c>
      <c r="E9" s="1462" t="s">
        <v>363</v>
      </c>
      <c r="F9" s="1466" t="s">
        <v>364</v>
      </c>
      <c r="G9" s="1462" t="s">
        <v>365</v>
      </c>
      <c r="H9" s="1464" t="s">
        <v>676</v>
      </c>
      <c r="I9" s="1464" t="s">
        <v>1212</v>
      </c>
      <c r="J9" s="1474" t="s">
        <v>366</v>
      </c>
      <c r="K9" s="1474"/>
    </row>
    <row r="10" spans="1:24" s="178" customFormat="1" ht="33.75" customHeight="1" x14ac:dyDescent="0.25">
      <c r="A10" s="1473"/>
      <c r="B10" s="1463"/>
      <c r="C10" s="1465"/>
      <c r="D10" s="1465"/>
      <c r="E10" s="1463"/>
      <c r="F10" s="1467"/>
      <c r="G10" s="1463"/>
      <c r="H10" s="1465"/>
      <c r="I10" s="1465"/>
      <c r="J10" s="595" t="s">
        <v>367</v>
      </c>
      <c r="K10" s="595" t="s">
        <v>368</v>
      </c>
    </row>
    <row r="11" spans="1:24" s="177" customFormat="1" ht="16.5" customHeight="1" x14ac:dyDescent="0.25">
      <c r="A11" s="179"/>
      <c r="B11" s="590" t="s">
        <v>369</v>
      </c>
    </row>
    <row r="12" spans="1:24" s="178" customFormat="1" ht="15" customHeight="1" x14ac:dyDescent="0.25">
      <c r="A12" s="179" t="s">
        <v>419</v>
      </c>
      <c r="B12" s="184" t="s">
        <v>854</v>
      </c>
      <c r="C12" s="185">
        <v>1197791</v>
      </c>
      <c r="D12" s="185">
        <v>1048067</v>
      </c>
      <c r="E12" s="186" t="s">
        <v>855</v>
      </c>
      <c r="F12" s="916" t="s">
        <v>688</v>
      </c>
      <c r="G12" s="916">
        <v>46727</v>
      </c>
      <c r="H12" s="185">
        <v>160121</v>
      </c>
      <c r="I12" s="185">
        <v>160121</v>
      </c>
      <c r="J12" s="187" t="s">
        <v>856</v>
      </c>
      <c r="K12" s="185">
        <v>10397</v>
      </c>
    </row>
    <row r="13" spans="1:24" s="1169" customFormat="1" ht="31.5" customHeight="1" x14ac:dyDescent="0.2">
      <c r="A13" s="1163" t="s">
        <v>427</v>
      </c>
      <c r="B13" s="1164" t="s">
        <v>1211</v>
      </c>
      <c r="C13" s="1165">
        <v>495300</v>
      </c>
      <c r="D13" s="1165">
        <v>0</v>
      </c>
      <c r="E13" s="1166" t="s">
        <v>370</v>
      </c>
      <c r="F13" s="1167" t="s">
        <v>745</v>
      </c>
      <c r="G13" s="1167"/>
      <c r="H13" s="1165"/>
      <c r="I13" s="1165">
        <v>80000</v>
      </c>
      <c r="J13" s="1168"/>
      <c r="K13" s="1165">
        <v>4300</v>
      </c>
    </row>
    <row r="14" spans="1:24" s="180" customFormat="1" ht="15" customHeight="1" x14ac:dyDescent="0.25">
      <c r="A14" s="179" t="s">
        <v>428</v>
      </c>
      <c r="B14" s="178" t="s">
        <v>374</v>
      </c>
      <c r="C14" s="188">
        <f>SUM(C12:C13)</f>
        <v>1693091</v>
      </c>
      <c r="D14" s="188">
        <f>SUM(D12:D13)</f>
        <v>1048067</v>
      </c>
      <c r="E14" s="189"/>
      <c r="F14" s="189"/>
      <c r="G14" s="189"/>
      <c r="H14" s="188">
        <f>SUM(H12:H13)</f>
        <v>160121</v>
      </c>
      <c r="I14" s="188">
        <f>SUM(I12:I13)</f>
        <v>240121</v>
      </c>
      <c r="J14" s="187"/>
      <c r="K14" s="188">
        <f>SUM(K12:K13)</f>
        <v>14697</v>
      </c>
      <c r="L14" s="177"/>
      <c r="M14" s="177"/>
    </row>
    <row r="15" spans="1:24" s="180" customFormat="1" ht="15" customHeight="1" x14ac:dyDescent="0.25">
      <c r="A15" s="179"/>
      <c r="B15" s="178"/>
      <c r="C15" s="188"/>
      <c r="D15" s="188"/>
      <c r="E15" s="189"/>
      <c r="F15" s="189"/>
      <c r="G15" s="189"/>
      <c r="H15" s="188"/>
      <c r="I15" s="188"/>
      <c r="J15" s="187"/>
      <c r="K15" s="186"/>
      <c r="L15" s="177"/>
      <c r="M15" s="177"/>
    </row>
    <row r="16" spans="1:24" s="180" customFormat="1" ht="16.5" customHeight="1" x14ac:dyDescent="0.25">
      <c r="A16" s="179"/>
      <c r="B16" s="178"/>
      <c r="C16" s="188"/>
      <c r="D16" s="188"/>
      <c r="E16" s="189"/>
      <c r="F16" s="189"/>
      <c r="G16" s="189"/>
      <c r="H16" s="188"/>
      <c r="I16" s="188"/>
      <c r="J16" s="187"/>
      <c r="K16" s="186"/>
      <c r="L16" s="177"/>
      <c r="M16" s="177"/>
    </row>
    <row r="17" spans="1:13" s="180" customFormat="1" ht="15.75" x14ac:dyDescent="0.25">
      <c r="A17" s="179"/>
      <c r="B17" s="1458" t="s">
        <v>73</v>
      </c>
      <c r="C17" s="1458"/>
      <c r="D17" s="1458"/>
      <c r="E17" s="1458"/>
      <c r="F17" s="1458"/>
      <c r="G17" s="1458"/>
      <c r="H17" s="1458"/>
      <c r="I17" s="1458"/>
      <c r="J17" s="1458"/>
      <c r="K17" s="1458"/>
      <c r="L17" s="177"/>
      <c r="M17" s="177"/>
    </row>
    <row r="18" spans="1:13" s="180" customFormat="1" ht="15.75" x14ac:dyDescent="0.25">
      <c r="A18" s="179"/>
      <c r="B18" s="1458" t="s">
        <v>1034</v>
      </c>
      <c r="C18" s="1458"/>
      <c r="D18" s="1458"/>
      <c r="E18" s="1458"/>
      <c r="F18" s="1458"/>
      <c r="G18" s="1458"/>
      <c r="H18" s="1458"/>
      <c r="I18" s="1458"/>
      <c r="J18" s="1458"/>
      <c r="K18" s="1458"/>
      <c r="L18" s="177"/>
      <c r="M18" s="177"/>
    </row>
    <row r="19" spans="1:13" s="180" customFormat="1" ht="15.75" x14ac:dyDescent="0.25">
      <c r="A19" s="179"/>
      <c r="B19" s="1458" t="s">
        <v>361</v>
      </c>
      <c r="C19" s="1458"/>
      <c r="D19" s="1458"/>
      <c r="E19" s="1458"/>
      <c r="F19" s="1458"/>
      <c r="G19" s="1458"/>
      <c r="H19" s="1458"/>
      <c r="I19" s="1458"/>
      <c r="J19" s="1458"/>
      <c r="K19" s="1458"/>
      <c r="L19" s="177"/>
      <c r="M19" s="177"/>
    </row>
    <row r="20" spans="1:13" s="180" customFormat="1" ht="15.75" x14ac:dyDescent="0.25">
      <c r="A20" s="179"/>
      <c r="B20" s="178"/>
      <c r="C20" s="188"/>
      <c r="D20" s="188"/>
      <c r="E20" s="189"/>
      <c r="F20" s="189"/>
      <c r="G20" s="189"/>
      <c r="H20" s="188"/>
      <c r="I20" s="188"/>
      <c r="J20" s="187"/>
      <c r="K20" s="186"/>
      <c r="L20" s="177"/>
      <c r="M20" s="177"/>
    </row>
    <row r="21" spans="1:13" ht="15.75" x14ac:dyDescent="0.25">
      <c r="B21" s="1459" t="s">
        <v>257</v>
      </c>
      <c r="C21" s="1459"/>
      <c r="D21" s="1459"/>
      <c r="E21" s="1459"/>
      <c r="F21" s="1459"/>
      <c r="G21" s="1459"/>
      <c r="H21" s="1459"/>
      <c r="I21" s="1459"/>
      <c r="J21" s="1459"/>
      <c r="K21" s="1459"/>
    </row>
    <row r="22" spans="1:13" s="177" customFormat="1" ht="15.75" x14ac:dyDescent="0.25">
      <c r="A22" s="1460" t="s">
        <v>409</v>
      </c>
      <c r="B22" s="595" t="s">
        <v>54</v>
      </c>
      <c r="C22" s="595" t="s">
        <v>55</v>
      </c>
      <c r="D22" s="595" t="s">
        <v>56</v>
      </c>
      <c r="E22" s="595" t="s">
        <v>57</v>
      </c>
      <c r="F22" s="595" t="s">
        <v>410</v>
      </c>
      <c r="G22" s="595" t="s">
        <v>411</v>
      </c>
      <c r="H22" s="595" t="s">
        <v>412</v>
      </c>
      <c r="I22" s="1468" t="s">
        <v>513</v>
      </c>
      <c r="J22" s="1469"/>
      <c r="K22" s="595" t="s">
        <v>520</v>
      </c>
    </row>
    <row r="23" spans="1:13" s="178" customFormat="1" ht="15.75" customHeight="1" x14ac:dyDescent="0.25">
      <c r="A23" s="1461"/>
      <c r="B23" s="1462" t="s">
        <v>78</v>
      </c>
      <c r="C23" s="1464" t="s">
        <v>362</v>
      </c>
      <c r="D23" s="1464" t="s">
        <v>1126</v>
      </c>
      <c r="E23" s="1462" t="s">
        <v>363</v>
      </c>
      <c r="F23" s="1466" t="s">
        <v>364</v>
      </c>
      <c r="G23" s="1462" t="s">
        <v>365</v>
      </c>
      <c r="H23" s="1464" t="s">
        <v>676</v>
      </c>
      <c r="I23" s="1468" t="s">
        <v>366</v>
      </c>
      <c r="J23" s="1470"/>
      <c r="K23" s="1469"/>
    </row>
    <row r="24" spans="1:13" s="178" customFormat="1" ht="15.75" x14ac:dyDescent="0.25">
      <c r="A24" s="1461"/>
      <c r="B24" s="1463"/>
      <c r="C24" s="1465"/>
      <c r="D24" s="1465"/>
      <c r="E24" s="1463"/>
      <c r="F24" s="1467"/>
      <c r="G24" s="1463"/>
      <c r="H24" s="1465"/>
      <c r="I24" s="1471" t="s">
        <v>367</v>
      </c>
      <c r="J24" s="1472"/>
      <c r="K24" s="1170" t="s">
        <v>368</v>
      </c>
    </row>
    <row r="25" spans="1:13" s="177" customFormat="1" ht="15.75" x14ac:dyDescent="0.25">
      <c r="A25" s="179" t="s">
        <v>419</v>
      </c>
      <c r="B25" s="590" t="s">
        <v>369</v>
      </c>
    </row>
    <row r="26" spans="1:13" s="178" customFormat="1" ht="15.75" x14ac:dyDescent="0.25">
      <c r="A26" s="179" t="s">
        <v>427</v>
      </c>
      <c r="B26" s="184" t="s">
        <v>373</v>
      </c>
      <c r="C26" s="185">
        <v>27330</v>
      </c>
      <c r="D26" s="185">
        <v>15687</v>
      </c>
      <c r="E26" s="186" t="s">
        <v>370</v>
      </c>
      <c r="F26" s="186" t="s">
        <v>371</v>
      </c>
      <c r="G26" s="186" t="s">
        <v>371</v>
      </c>
      <c r="H26" s="185">
        <v>2628</v>
      </c>
      <c r="I26" s="185"/>
      <c r="J26" s="187">
        <v>0</v>
      </c>
      <c r="K26" s="186" t="s">
        <v>372</v>
      </c>
    </row>
    <row r="27" spans="1:13" s="180" customFormat="1" ht="15.75" x14ac:dyDescent="0.25">
      <c r="A27" s="179" t="s">
        <v>428</v>
      </c>
      <c r="B27" s="178" t="s">
        <v>374</v>
      </c>
      <c r="C27" s="188">
        <f>SUM(C26:C26)</f>
        <v>27330</v>
      </c>
      <c r="D27" s="188">
        <f>SUM(D26:D26)</f>
        <v>15687</v>
      </c>
      <c r="E27" s="189"/>
      <c r="F27" s="189"/>
      <c r="G27" s="189"/>
      <c r="H27" s="188">
        <f>SUM(H26:H26)</f>
        <v>2628</v>
      </c>
      <c r="I27" s="188"/>
      <c r="J27" s="187"/>
      <c r="K27" s="186" t="s">
        <v>372</v>
      </c>
      <c r="L27" s="177"/>
      <c r="M27" s="177"/>
    </row>
  </sheetData>
  <mergeCells count="31"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48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81" customWidth="1"/>
    <col min="2" max="2" width="48.42578125" style="81" customWidth="1"/>
    <col min="3" max="3" width="11" style="82" customWidth="1"/>
    <col min="4" max="4" width="11.42578125" style="82" customWidth="1"/>
    <col min="5" max="5" width="12" style="82" customWidth="1"/>
    <col min="6" max="6" width="41.7109375" style="82" customWidth="1"/>
    <col min="7" max="7" width="11.140625" style="82" customWidth="1"/>
    <col min="8" max="8" width="12.85546875" style="82" customWidth="1"/>
    <col min="9" max="9" width="16" style="82" customWidth="1"/>
    <col min="10" max="22" width="9.140625" style="81"/>
    <col min="23" max="16384" width="9.140625" style="7"/>
  </cols>
  <sheetData>
    <row r="1" spans="1:22" ht="12.75" customHeight="1" x14ac:dyDescent="0.2">
      <c r="A1" s="1265" t="s">
        <v>1215</v>
      </c>
      <c r="B1" s="1265"/>
      <c r="C1" s="1265"/>
      <c r="D1" s="1265"/>
      <c r="E1" s="1265"/>
      <c r="F1" s="1265"/>
      <c r="G1" s="1265"/>
      <c r="H1" s="1265"/>
      <c r="I1" s="1265"/>
    </row>
    <row r="2" spans="1:22" x14ac:dyDescent="0.2">
      <c r="I2" s="83"/>
    </row>
    <row r="3" spans="1:22" x14ac:dyDescent="0.2">
      <c r="B3" s="1266" t="s">
        <v>51</v>
      </c>
      <c r="C3" s="1266"/>
      <c r="D3" s="1266"/>
      <c r="E3" s="1266"/>
      <c r="F3" s="1266"/>
      <c r="G3" s="1266"/>
      <c r="H3" s="1266"/>
      <c r="I3" s="1266"/>
    </row>
    <row r="4" spans="1:22" x14ac:dyDescent="0.2">
      <c r="B4" s="1266" t="s">
        <v>915</v>
      </c>
      <c r="C4" s="1266"/>
      <c r="D4" s="1266"/>
      <c r="E4" s="1266"/>
      <c r="F4" s="1266"/>
      <c r="G4" s="1266"/>
      <c r="H4" s="1266"/>
      <c r="I4" s="1266"/>
    </row>
    <row r="5" spans="1:22" ht="12.75" customHeight="1" x14ac:dyDescent="0.2">
      <c r="A5" s="1295" t="s">
        <v>247</v>
      </c>
      <c r="B5" s="1295"/>
      <c r="C5" s="1295"/>
      <c r="D5" s="1295"/>
      <c r="E5" s="1295"/>
      <c r="F5" s="1295"/>
      <c r="G5" s="1295"/>
      <c r="H5" s="1295"/>
      <c r="I5" s="1295"/>
    </row>
    <row r="6" spans="1:22" ht="12.75" customHeight="1" x14ac:dyDescent="0.2">
      <c r="A6" s="1273" t="s">
        <v>53</v>
      </c>
      <c r="B6" s="1274" t="s">
        <v>54</v>
      </c>
      <c r="C6" s="1291" t="s">
        <v>55</v>
      </c>
      <c r="D6" s="1291"/>
      <c r="E6" s="1292"/>
      <c r="F6" s="1" t="s">
        <v>56</v>
      </c>
      <c r="G6" s="1293" t="s">
        <v>57</v>
      </c>
      <c r="H6" s="1293"/>
      <c r="I6" s="1294"/>
      <c r="Q6" s="7"/>
      <c r="R6" s="7"/>
      <c r="S6" s="7"/>
      <c r="T6" s="7"/>
      <c r="U6" s="7"/>
      <c r="V6" s="7"/>
    </row>
    <row r="7" spans="1:22" ht="12.75" customHeight="1" x14ac:dyDescent="0.2">
      <c r="A7" s="1296"/>
      <c r="B7" s="1274"/>
      <c r="C7" s="1269" t="s">
        <v>846</v>
      </c>
      <c r="D7" s="1269"/>
      <c r="E7" s="1270"/>
      <c r="F7" s="2"/>
      <c r="G7" s="1269" t="s">
        <v>846</v>
      </c>
      <c r="H7" s="1269"/>
      <c r="I7" s="1269"/>
      <c r="N7" s="7"/>
      <c r="O7" s="7"/>
      <c r="P7" s="7"/>
      <c r="Q7" s="7"/>
      <c r="R7" s="7"/>
      <c r="S7" s="7"/>
      <c r="T7" s="7"/>
      <c r="U7" s="7"/>
      <c r="V7" s="7"/>
    </row>
    <row r="8" spans="1:22" s="61" customFormat="1" ht="36.6" customHeight="1" x14ac:dyDescent="0.2">
      <c r="A8" s="1297"/>
      <c r="B8" s="84" t="s">
        <v>58</v>
      </c>
      <c r="C8" s="67" t="s">
        <v>59</v>
      </c>
      <c r="D8" s="67" t="s">
        <v>60</v>
      </c>
      <c r="E8" s="85" t="s">
        <v>61</v>
      </c>
      <c r="F8" s="86" t="s">
        <v>62</v>
      </c>
      <c r="G8" s="67" t="s">
        <v>59</v>
      </c>
      <c r="H8" s="67" t="s">
        <v>60</v>
      </c>
      <c r="I8" s="67" t="s">
        <v>61</v>
      </c>
      <c r="J8" s="294"/>
      <c r="K8" s="104"/>
      <c r="L8" s="104"/>
      <c r="M8" s="104"/>
    </row>
    <row r="9" spans="1:22" ht="11.45" customHeight="1" x14ac:dyDescent="0.2">
      <c r="A9" s="1171">
        <v>1</v>
      </c>
      <c r="B9" s="87" t="s">
        <v>22</v>
      </c>
      <c r="C9" s="88"/>
      <c r="D9" s="88"/>
      <c r="E9" s="88"/>
      <c r="F9" s="69" t="s">
        <v>23</v>
      </c>
      <c r="G9" s="88"/>
      <c r="H9" s="88"/>
      <c r="I9" s="238"/>
      <c r="J9" s="101"/>
      <c r="N9" s="7"/>
      <c r="O9" s="7"/>
      <c r="P9" s="7"/>
      <c r="Q9" s="7"/>
      <c r="R9" s="7"/>
      <c r="S9" s="7"/>
      <c r="T9" s="7"/>
      <c r="U9" s="7"/>
      <c r="V9" s="7"/>
    </row>
    <row r="10" spans="1:22" x14ac:dyDescent="0.2">
      <c r="A10" s="1172">
        <f t="shared" ref="A10:A46" si="0">A9+1</f>
        <v>2</v>
      </c>
      <c r="B10" s="58"/>
      <c r="C10" s="60"/>
      <c r="D10" s="60"/>
      <c r="E10" s="60"/>
      <c r="F10" s="70"/>
      <c r="G10" s="60"/>
      <c r="H10" s="60"/>
      <c r="I10" s="232"/>
      <c r="J10" s="101"/>
      <c r="N10" s="7"/>
      <c r="O10" s="7"/>
      <c r="P10" s="7"/>
      <c r="Q10" s="7"/>
      <c r="R10" s="7"/>
      <c r="S10" s="7"/>
      <c r="T10" s="7"/>
      <c r="U10" s="7"/>
      <c r="V10" s="7"/>
    </row>
    <row r="11" spans="1:22" x14ac:dyDescent="0.2">
      <c r="A11" s="1172">
        <f t="shared" si="0"/>
        <v>3</v>
      </c>
      <c r="B11" s="58" t="s">
        <v>35</v>
      </c>
      <c r="C11" s="60">
        <f>Össz.önkor.mérleg.!C14</f>
        <v>0</v>
      </c>
      <c r="D11" s="60">
        <f>Össz.önkor.mérleg.!D14</f>
        <v>0</v>
      </c>
      <c r="E11" s="60">
        <f>Össz.önkor.mérleg.!E14</f>
        <v>0</v>
      </c>
      <c r="F11" s="71" t="s">
        <v>32</v>
      </c>
      <c r="G11" s="93"/>
      <c r="H11" s="93"/>
      <c r="I11" s="234"/>
      <c r="J11" s="101"/>
      <c r="N11" s="7"/>
      <c r="O11" s="7"/>
      <c r="P11" s="7"/>
      <c r="Q11" s="7"/>
      <c r="R11" s="7"/>
      <c r="S11" s="7"/>
      <c r="T11" s="7"/>
      <c r="U11" s="7"/>
      <c r="V11" s="7"/>
    </row>
    <row r="12" spans="1:22" x14ac:dyDescent="0.2">
      <c r="A12" s="1172">
        <f t="shared" si="0"/>
        <v>4</v>
      </c>
      <c r="B12" s="58" t="s">
        <v>775</v>
      </c>
      <c r="C12" s="60">
        <f>Össz.önkor.mérleg.!C15</f>
        <v>0</v>
      </c>
      <c r="D12" s="60">
        <f>Össz.önkor.mérleg.!D15</f>
        <v>0</v>
      </c>
      <c r="E12" s="60">
        <f>Össz.önkor.mérleg.!E15</f>
        <v>0</v>
      </c>
      <c r="F12" s="71"/>
      <c r="G12" s="93"/>
      <c r="H12" s="93"/>
      <c r="I12" s="234"/>
      <c r="J12" s="101"/>
      <c r="N12" s="7"/>
      <c r="O12" s="7"/>
      <c r="P12" s="7"/>
      <c r="Q12" s="7"/>
      <c r="R12" s="7"/>
      <c r="S12" s="7"/>
      <c r="T12" s="7"/>
      <c r="U12" s="7"/>
      <c r="V12" s="7"/>
    </row>
    <row r="13" spans="1:22" x14ac:dyDescent="0.2">
      <c r="A13" s="1172">
        <f t="shared" si="0"/>
        <v>5</v>
      </c>
      <c r="B13" s="484" t="s">
        <v>1201</v>
      </c>
      <c r="C13" s="60">
        <f>Össz.önkor.mérleg.!C16</f>
        <v>6000</v>
      </c>
      <c r="D13" s="60">
        <f>Össz.önkor.mérleg.!D16</f>
        <v>0</v>
      </c>
      <c r="E13" s="60">
        <f>Össz.önkor.mérleg.!E16</f>
        <v>6000</v>
      </c>
      <c r="F13" s="71"/>
      <c r="G13" s="93"/>
      <c r="H13" s="93"/>
      <c r="I13" s="234"/>
      <c r="J13" s="101"/>
      <c r="N13" s="7"/>
      <c r="O13" s="7"/>
      <c r="P13" s="7"/>
      <c r="Q13" s="7"/>
      <c r="R13" s="7"/>
      <c r="S13" s="7"/>
      <c r="T13" s="7"/>
      <c r="U13" s="7"/>
      <c r="V13" s="7"/>
    </row>
    <row r="14" spans="1:22" x14ac:dyDescent="0.2">
      <c r="A14" s="1172">
        <f t="shared" si="0"/>
        <v>6</v>
      </c>
      <c r="B14" s="81" t="s">
        <v>553</v>
      </c>
      <c r="C14" s="60"/>
      <c r="D14" s="89"/>
      <c r="E14" s="89"/>
      <c r="F14" s="70" t="s">
        <v>548</v>
      </c>
      <c r="G14" s="82">
        <f>Össz.önkor.mérleg.!L27</f>
        <v>757069</v>
      </c>
      <c r="H14" s="82">
        <f>Össz.önkor.mérleg.!M27</f>
        <v>105953</v>
      </c>
      <c r="I14" s="234">
        <f>Össz.önkor.mérleg.!N27</f>
        <v>863022</v>
      </c>
      <c r="J14" s="101"/>
      <c r="N14" s="7"/>
      <c r="O14" s="7"/>
      <c r="P14" s="7"/>
      <c r="Q14" s="7"/>
      <c r="R14" s="7"/>
      <c r="S14" s="7"/>
      <c r="T14" s="7"/>
      <c r="U14" s="7"/>
      <c r="V14" s="7"/>
    </row>
    <row r="15" spans="1:22" ht="12" customHeight="1" x14ac:dyDescent="0.2">
      <c r="A15" s="1172">
        <f t="shared" si="0"/>
        <v>7</v>
      </c>
      <c r="B15" s="81" t="s">
        <v>40</v>
      </c>
      <c r="C15" s="60"/>
      <c r="D15" s="89"/>
      <c r="E15" s="89"/>
      <c r="F15" s="70" t="s">
        <v>29</v>
      </c>
      <c r="G15" s="82">
        <f>Össz.önkor.mérleg.!L28</f>
        <v>8192</v>
      </c>
      <c r="H15" s="82">
        <f>Össz.önkor.mérleg.!M28</f>
        <v>0</v>
      </c>
      <c r="I15" s="234">
        <f>SUM(G15:H15)</f>
        <v>8192</v>
      </c>
      <c r="J15" s="101"/>
      <c r="N15" s="7"/>
      <c r="O15" s="7"/>
      <c r="P15" s="7"/>
      <c r="Q15" s="7"/>
      <c r="R15" s="7"/>
      <c r="S15" s="7"/>
      <c r="T15" s="7"/>
      <c r="U15" s="7"/>
      <c r="V15" s="7"/>
    </row>
    <row r="16" spans="1:22" x14ac:dyDescent="0.2">
      <c r="A16" s="1172">
        <f t="shared" si="0"/>
        <v>8</v>
      </c>
      <c r="B16" s="58" t="s">
        <v>41</v>
      </c>
      <c r="C16" s="66">
        <f>Össz.önkor.mérleg.!C24</f>
        <v>0</v>
      </c>
      <c r="D16" s="66">
        <f>Össz.önkor.mérleg.!D24</f>
        <v>54113</v>
      </c>
      <c r="E16" s="60">
        <f>Össz.önkor.mérleg.!E24</f>
        <v>54113</v>
      </c>
      <c r="F16" s="70" t="s">
        <v>30</v>
      </c>
      <c r="I16" s="234"/>
      <c r="J16" s="101"/>
      <c r="N16" s="7"/>
      <c r="O16" s="7"/>
      <c r="P16" s="7"/>
      <c r="Q16" s="7"/>
      <c r="R16" s="7"/>
      <c r="S16" s="7"/>
      <c r="T16" s="7"/>
      <c r="U16" s="7"/>
      <c r="V16" s="7"/>
    </row>
    <row r="17" spans="1:22" x14ac:dyDescent="0.2">
      <c r="A17" s="1172">
        <f t="shared" si="0"/>
        <v>9</v>
      </c>
      <c r="B17" s="58" t="s">
        <v>42</v>
      </c>
      <c r="C17" s="60">
        <f>Össz.önkor.mérleg.!C25</f>
        <v>0</v>
      </c>
      <c r="D17" s="60">
        <f>Össz.önkor.mérleg.!D25</f>
        <v>0</v>
      </c>
      <c r="E17" s="60">
        <f>Össz.önkor.mérleg.!E25</f>
        <v>0</v>
      </c>
      <c r="F17" s="70" t="s">
        <v>388</v>
      </c>
      <c r="G17" s="82">
        <f>Össz.önkor.mérleg.!L30</f>
        <v>1574</v>
      </c>
      <c r="H17" s="82">
        <f>Össz.önkor.mérleg.!M30</f>
        <v>0</v>
      </c>
      <c r="I17" s="234">
        <f>SUM(G17:H17)</f>
        <v>1574</v>
      </c>
      <c r="J17" s="101"/>
      <c r="N17" s="7"/>
      <c r="O17" s="7"/>
      <c r="P17" s="7"/>
      <c r="Q17" s="7"/>
      <c r="R17" s="7"/>
      <c r="S17" s="7"/>
      <c r="T17" s="7"/>
      <c r="U17" s="7"/>
      <c r="V17" s="7"/>
    </row>
    <row r="18" spans="1:22" x14ac:dyDescent="0.2">
      <c r="A18" s="1172">
        <f t="shared" si="0"/>
        <v>10</v>
      </c>
      <c r="B18" s="58"/>
      <c r="C18" s="60"/>
      <c r="D18" s="60"/>
      <c r="E18" s="60"/>
      <c r="F18" s="70" t="s">
        <v>784</v>
      </c>
      <c r="G18" s="82">
        <f>Össz.önkor.mérleg.!L31</f>
        <v>0</v>
      </c>
      <c r="H18" s="82">
        <f>Össz.önkor.mérleg.!M31</f>
        <v>0</v>
      </c>
      <c r="I18" s="82">
        <f>Össz.önkor.mérleg.!N31</f>
        <v>0</v>
      </c>
      <c r="J18" s="101"/>
      <c r="N18" s="7"/>
      <c r="O18" s="7"/>
      <c r="P18" s="7"/>
      <c r="Q18" s="7"/>
      <c r="R18" s="7"/>
      <c r="S18" s="7"/>
      <c r="T18" s="7"/>
      <c r="U18" s="7"/>
      <c r="V18" s="7"/>
    </row>
    <row r="19" spans="1:22" x14ac:dyDescent="0.2">
      <c r="A19" s="1172">
        <f t="shared" si="0"/>
        <v>11</v>
      </c>
      <c r="B19" s="58" t="s">
        <v>43</v>
      </c>
      <c r="C19" s="60">
        <f>Össz.önkor.mérleg.!C21</f>
        <v>0</v>
      </c>
      <c r="D19" s="60">
        <f>Össz.önkor.mérleg.!D26</f>
        <v>0</v>
      </c>
      <c r="E19" s="60">
        <f>Össz.önkor.mérleg.!E26</f>
        <v>0</v>
      </c>
      <c r="F19" s="70" t="s">
        <v>785</v>
      </c>
      <c r="G19" s="82">
        <f>Össz.önkor.mérleg.!L32</f>
        <v>0</v>
      </c>
      <c r="H19" s="82">
        <f>Össz.önkor.mérleg.!M32</f>
        <v>63281</v>
      </c>
      <c r="I19" s="234">
        <f>Össz.önkor.mérleg.!N32</f>
        <v>63281</v>
      </c>
      <c r="J19" s="101"/>
      <c r="N19" s="7"/>
      <c r="O19" s="7"/>
      <c r="P19" s="7"/>
      <c r="Q19" s="7"/>
      <c r="R19" s="7"/>
      <c r="S19" s="7"/>
      <c r="T19" s="7"/>
      <c r="U19" s="7"/>
      <c r="V19" s="7"/>
    </row>
    <row r="20" spans="1:22" x14ac:dyDescent="0.2">
      <c r="A20" s="1172">
        <f t="shared" si="0"/>
        <v>12</v>
      </c>
      <c r="B20" s="58" t="s">
        <v>44</v>
      </c>
      <c r="C20" s="60">
        <f>Össz.önkor.mérleg.!C22</f>
        <v>0</v>
      </c>
      <c r="D20" s="60">
        <f>Össz.önkor.mérleg.!D22</f>
        <v>0</v>
      </c>
      <c r="E20" s="60">
        <f>Össz.önkor.mérleg.!E22</f>
        <v>0</v>
      </c>
      <c r="F20" s="70" t="s">
        <v>786</v>
      </c>
      <c r="G20" s="82">
        <f>Össz.önkor.mérleg.!L33</f>
        <v>0</v>
      </c>
      <c r="H20" s="82">
        <f>Össz.önkor.mérleg.!M33</f>
        <v>3910</v>
      </c>
      <c r="I20" s="234">
        <f>Össz.önkor.mérleg.!N33</f>
        <v>3910</v>
      </c>
      <c r="J20" s="101"/>
      <c r="N20" s="7"/>
      <c r="O20" s="7"/>
      <c r="P20" s="7"/>
      <c r="Q20" s="7"/>
      <c r="R20" s="7"/>
      <c r="S20" s="7"/>
      <c r="T20" s="7"/>
      <c r="U20" s="7"/>
      <c r="V20" s="7"/>
    </row>
    <row r="21" spans="1:22" x14ac:dyDescent="0.2">
      <c r="A21" s="1172">
        <f t="shared" si="0"/>
        <v>13</v>
      </c>
      <c r="B21" s="58"/>
      <c r="C21" s="60"/>
      <c r="D21" s="60"/>
      <c r="E21" s="60"/>
      <c r="F21" s="96" t="s">
        <v>65</v>
      </c>
      <c r="G21" s="97">
        <f>SUM(G14:G20)</f>
        <v>766835</v>
      </c>
      <c r="H21" s="97">
        <f>SUM(H14:H20)</f>
        <v>173144</v>
      </c>
      <c r="I21" s="236">
        <f>SUM(I14:I20)</f>
        <v>939979</v>
      </c>
      <c r="J21" s="101"/>
      <c r="N21" s="7"/>
      <c r="O21" s="7"/>
      <c r="P21" s="7"/>
      <c r="Q21" s="7"/>
      <c r="R21" s="7"/>
      <c r="S21" s="7"/>
      <c r="T21" s="7"/>
      <c r="U21" s="7"/>
      <c r="V21" s="7"/>
    </row>
    <row r="22" spans="1:22" x14ac:dyDescent="0.2">
      <c r="A22" s="1172">
        <f t="shared" si="0"/>
        <v>14</v>
      </c>
      <c r="B22" s="81" t="s">
        <v>554</v>
      </c>
      <c r="C22" s="60">
        <f>Össz.önkor.mérleg.!C30</f>
        <v>0</v>
      </c>
      <c r="D22" s="60">
        <f>Össz.önkor.mérleg.!D30</f>
        <v>2145</v>
      </c>
      <c r="E22" s="60">
        <f>Össz.önkor.mérleg.!E30</f>
        <v>2145</v>
      </c>
      <c r="F22" s="70"/>
      <c r="I22" s="232"/>
      <c r="J22" s="101"/>
      <c r="N22" s="7"/>
      <c r="O22" s="7"/>
      <c r="P22" s="7"/>
      <c r="Q22" s="7"/>
      <c r="R22" s="7"/>
      <c r="S22" s="7"/>
      <c r="T22" s="7"/>
      <c r="U22" s="7"/>
      <c r="V22" s="7"/>
    </row>
    <row r="23" spans="1:22" s="62" customFormat="1" x14ac:dyDescent="0.2">
      <c r="A23" s="1172">
        <f t="shared" si="0"/>
        <v>15</v>
      </c>
      <c r="B23" s="81"/>
      <c r="C23" s="60"/>
      <c r="D23" s="60"/>
      <c r="E23" s="60"/>
      <c r="F23" s="91"/>
      <c r="G23" s="82"/>
      <c r="H23" s="82"/>
      <c r="I23" s="234"/>
      <c r="J23" s="278"/>
      <c r="K23" s="105"/>
      <c r="L23" s="105"/>
      <c r="M23" s="105"/>
    </row>
    <row r="24" spans="1:22" s="62" customFormat="1" x14ac:dyDescent="0.2">
      <c r="A24" s="1172">
        <f t="shared" si="0"/>
        <v>16</v>
      </c>
      <c r="B24" s="94"/>
      <c r="C24" s="89"/>
      <c r="D24" s="89"/>
      <c r="E24" s="89"/>
      <c r="F24" s="91"/>
      <c r="G24" s="82"/>
      <c r="H24" s="82"/>
      <c r="I24" s="234"/>
      <c r="J24" s="278"/>
      <c r="K24" s="105"/>
      <c r="L24" s="105"/>
      <c r="M24" s="105"/>
    </row>
    <row r="25" spans="1:22" x14ac:dyDescent="0.2">
      <c r="A25" s="1172">
        <f t="shared" si="0"/>
        <v>17</v>
      </c>
      <c r="B25" s="95" t="s">
        <v>64</v>
      </c>
      <c r="C25" s="63">
        <f>C12+C13+C16+C17+C19+C20+C22</f>
        <v>6000</v>
      </c>
      <c r="D25" s="63">
        <f t="shared" ref="D25:E25" si="1">D12+D13+D16+D17+D19+D20+D22</f>
        <v>56258</v>
      </c>
      <c r="E25" s="63">
        <f t="shared" si="1"/>
        <v>62258</v>
      </c>
      <c r="F25" s="92"/>
      <c r="G25" s="63"/>
      <c r="H25" s="63"/>
      <c r="I25" s="233"/>
      <c r="J25" s="101"/>
      <c r="N25" s="7"/>
      <c r="O25" s="7"/>
      <c r="P25" s="7"/>
      <c r="Q25" s="7"/>
      <c r="R25" s="7"/>
      <c r="S25" s="7"/>
      <c r="T25" s="7"/>
      <c r="U25" s="7"/>
      <c r="V25" s="7"/>
    </row>
    <row r="26" spans="1:22" x14ac:dyDescent="0.2">
      <c r="A26" s="1172">
        <f t="shared" si="0"/>
        <v>18</v>
      </c>
      <c r="B26" s="98" t="s">
        <v>48</v>
      </c>
      <c r="C26" s="93">
        <f>SUM(C24:C25)</f>
        <v>6000</v>
      </c>
      <c r="D26" s="93">
        <f>SUM(D24:D25)</f>
        <v>56258</v>
      </c>
      <c r="E26" s="93">
        <f>SUM(E24:E25)</f>
        <v>62258</v>
      </c>
      <c r="F26" s="99" t="s">
        <v>66</v>
      </c>
      <c r="G26" s="93">
        <f>G25+G21</f>
        <v>766835</v>
      </c>
      <c r="H26" s="93">
        <f>H25+H21</f>
        <v>173144</v>
      </c>
      <c r="I26" s="237">
        <f>I25+I21</f>
        <v>939979</v>
      </c>
      <c r="J26" s="101"/>
      <c r="N26" s="7"/>
      <c r="O26" s="7"/>
      <c r="P26" s="7"/>
      <c r="Q26" s="7"/>
      <c r="R26" s="7"/>
      <c r="S26" s="7"/>
      <c r="T26" s="7"/>
      <c r="U26" s="7"/>
      <c r="V26" s="7"/>
    </row>
    <row r="27" spans="1:22" x14ac:dyDescent="0.2">
      <c r="A27" s="1172">
        <f t="shared" si="0"/>
        <v>19</v>
      </c>
      <c r="F27" s="91"/>
      <c r="I27" s="234"/>
      <c r="J27" s="101"/>
      <c r="N27" s="7"/>
      <c r="O27" s="7"/>
      <c r="P27" s="7"/>
      <c r="Q27" s="7"/>
      <c r="R27" s="7"/>
      <c r="S27" s="7"/>
      <c r="T27" s="7"/>
      <c r="U27" s="7"/>
      <c r="V27" s="7"/>
    </row>
    <row r="28" spans="1:22" x14ac:dyDescent="0.2">
      <c r="A28" s="1172">
        <f t="shared" si="0"/>
        <v>20</v>
      </c>
      <c r="B28" s="98" t="s">
        <v>555</v>
      </c>
      <c r="C28" s="93">
        <f>C26-G26</f>
        <v>-760835</v>
      </c>
      <c r="D28" s="93">
        <f>D26-H26</f>
        <v>-116886</v>
      </c>
      <c r="E28" s="93">
        <f>E26-I26</f>
        <v>-877721</v>
      </c>
      <c r="F28" s="91"/>
      <c r="I28" s="234"/>
      <c r="J28" s="101"/>
      <c r="N28" s="7"/>
      <c r="O28" s="7"/>
      <c r="P28" s="7"/>
      <c r="Q28" s="7"/>
      <c r="R28" s="7"/>
      <c r="S28" s="7"/>
      <c r="T28" s="7"/>
      <c r="U28" s="7"/>
      <c r="V28" s="7"/>
    </row>
    <row r="29" spans="1:22" ht="16.5" customHeight="1" x14ac:dyDescent="0.2">
      <c r="A29" s="1172">
        <f t="shared" si="0"/>
        <v>21</v>
      </c>
      <c r="B29" s="756" t="s">
        <v>1206</v>
      </c>
      <c r="C29" s="106">
        <f>-'működ. mérleg '!C27</f>
        <v>0</v>
      </c>
      <c r="D29" s="106">
        <f>-D28</f>
        <v>116886</v>
      </c>
      <c r="E29" s="106">
        <f>-'működ. mérleg '!E27</f>
        <v>116886</v>
      </c>
      <c r="F29" s="91"/>
      <c r="I29" s="234"/>
      <c r="J29" s="101"/>
      <c r="N29" s="7"/>
      <c r="O29" s="7"/>
      <c r="P29" s="7"/>
      <c r="Q29" s="7"/>
      <c r="R29" s="7"/>
      <c r="S29" s="7"/>
      <c r="T29" s="7"/>
      <c r="U29" s="7"/>
      <c r="V29" s="7"/>
    </row>
    <row r="30" spans="1:22" s="8" customFormat="1" x14ac:dyDescent="0.2">
      <c r="A30" s="1172">
        <f t="shared" si="0"/>
        <v>22</v>
      </c>
      <c r="B30" s="65"/>
      <c r="C30" s="82"/>
      <c r="D30" s="82"/>
      <c r="E30" s="82">
        <f>C30+D30</f>
        <v>0</v>
      </c>
      <c r="F30" s="91"/>
      <c r="G30" s="82"/>
      <c r="H30" s="82"/>
      <c r="I30" s="234"/>
      <c r="J30" s="273"/>
      <c r="K30" s="98"/>
      <c r="L30" s="98"/>
      <c r="M30" s="98"/>
    </row>
    <row r="31" spans="1:22" s="8" customFormat="1" x14ac:dyDescent="0.2">
      <c r="A31" s="1172">
        <f t="shared" si="0"/>
        <v>23</v>
      </c>
      <c r="B31" s="64" t="s">
        <v>50</v>
      </c>
      <c r="C31" s="64"/>
      <c r="D31" s="64"/>
      <c r="E31" s="64"/>
      <c r="F31" s="71" t="s">
        <v>31</v>
      </c>
      <c r="G31" s="93"/>
      <c r="H31" s="93"/>
      <c r="I31" s="237"/>
      <c r="J31" s="273"/>
      <c r="K31" s="98"/>
      <c r="L31" s="98"/>
      <c r="M31" s="98"/>
    </row>
    <row r="32" spans="1:22" s="8" customFormat="1" x14ac:dyDescent="0.2">
      <c r="A32" s="1172">
        <f t="shared" si="0"/>
        <v>24</v>
      </c>
      <c r="B32" s="68" t="s">
        <v>597</v>
      </c>
      <c r="C32" s="64"/>
      <c r="D32" s="64"/>
      <c r="E32" s="64"/>
      <c r="F32" s="100" t="s">
        <v>4</v>
      </c>
      <c r="G32" s="93"/>
      <c r="H32" s="93"/>
      <c r="I32" s="237"/>
      <c r="J32" s="273"/>
      <c r="K32" s="98"/>
      <c r="L32" s="98"/>
      <c r="M32" s="98"/>
    </row>
    <row r="33" spans="1:22" s="8" customFormat="1" x14ac:dyDescent="0.2">
      <c r="A33" s="1172">
        <f t="shared" si="0"/>
        <v>25</v>
      </c>
      <c r="B33" s="81" t="s">
        <v>724</v>
      </c>
      <c r="C33" s="60">
        <f>Össz.önkor.mérleg.!C41</f>
        <v>0</v>
      </c>
      <c r="D33" s="60">
        <f>Össz.önkor.mérleg.!D41</f>
        <v>0</v>
      </c>
      <c r="E33" s="60">
        <f>Össz.önkor.mérleg.!E41</f>
        <v>0</v>
      </c>
      <c r="F33" s="101" t="s">
        <v>3</v>
      </c>
      <c r="G33" s="93"/>
      <c r="H33" s="93"/>
      <c r="I33" s="237"/>
      <c r="J33" s="273"/>
      <c r="K33" s="98"/>
      <c r="L33" s="98"/>
      <c r="M33" s="98"/>
    </row>
    <row r="34" spans="1:22" x14ac:dyDescent="0.2">
      <c r="A34" s="1172">
        <f t="shared" si="0"/>
        <v>26</v>
      </c>
      <c r="B34" s="60" t="s">
        <v>599</v>
      </c>
      <c r="C34" s="102"/>
      <c r="D34" s="68"/>
      <c r="E34" s="68">
        <f>SUM(C34:D34)</f>
        <v>0</v>
      </c>
      <c r="F34" s="70" t="s">
        <v>5</v>
      </c>
      <c r="G34" s="93"/>
      <c r="H34" s="93"/>
      <c r="I34" s="237"/>
      <c r="J34" s="101"/>
      <c r="N34" s="7"/>
      <c r="O34" s="7"/>
      <c r="P34" s="7"/>
      <c r="Q34" s="7"/>
      <c r="R34" s="7"/>
      <c r="S34" s="7"/>
      <c r="T34" s="7"/>
      <c r="U34" s="7"/>
      <c r="V34" s="7"/>
    </row>
    <row r="35" spans="1:22" x14ac:dyDescent="0.2">
      <c r="A35" s="1172">
        <f t="shared" si="0"/>
        <v>27</v>
      </c>
      <c r="B35" s="60" t="s">
        <v>598</v>
      </c>
      <c r="C35" s="60"/>
      <c r="D35" s="60"/>
      <c r="E35" s="60"/>
      <c r="F35" s="70" t="s">
        <v>6</v>
      </c>
      <c r="G35" s="93"/>
      <c r="H35" s="93"/>
      <c r="I35" s="237"/>
      <c r="J35" s="101"/>
      <c r="N35" s="7"/>
      <c r="O35" s="7"/>
      <c r="P35" s="7"/>
      <c r="Q35" s="7"/>
      <c r="R35" s="7"/>
      <c r="S35" s="7"/>
      <c r="T35" s="7"/>
      <c r="U35" s="7"/>
      <c r="V35" s="7"/>
    </row>
    <row r="36" spans="1:22" x14ac:dyDescent="0.2">
      <c r="A36" s="1172">
        <f t="shared" si="0"/>
        <v>28</v>
      </c>
      <c r="B36" s="60" t="s">
        <v>731</v>
      </c>
      <c r="C36" s="133">
        <f>-(C28+C33)-C30-C29-C37</f>
        <v>-872593</v>
      </c>
      <c r="D36" s="133">
        <f t="shared" ref="D36" si="2">-(D28+D33)-D30-D29</f>
        <v>0</v>
      </c>
      <c r="E36" s="133">
        <f>-(E28+E33)-E30-E29-E37</f>
        <v>-872593</v>
      </c>
      <c r="F36" s="70" t="s">
        <v>7</v>
      </c>
      <c r="G36" s="93"/>
      <c r="H36" s="93"/>
      <c r="I36" s="237"/>
      <c r="J36" s="101"/>
      <c r="N36" s="7"/>
      <c r="O36" s="7"/>
      <c r="P36" s="7"/>
      <c r="Q36" s="7"/>
      <c r="R36" s="7"/>
      <c r="S36" s="7"/>
      <c r="T36" s="7"/>
      <c r="U36" s="7"/>
      <c r="V36" s="7"/>
    </row>
    <row r="37" spans="1:22" x14ac:dyDescent="0.2">
      <c r="A37" s="1172">
        <f t="shared" si="0"/>
        <v>29</v>
      </c>
      <c r="B37" s="60" t="s">
        <v>1139</v>
      </c>
      <c r="C37" s="133">
        <v>1633428</v>
      </c>
      <c r="D37" s="133">
        <v>0</v>
      </c>
      <c r="E37" s="133">
        <f>C37+D37</f>
        <v>1633428</v>
      </c>
      <c r="F37" s="70"/>
      <c r="G37" s="93"/>
      <c r="H37" s="93"/>
      <c r="I37" s="237"/>
      <c r="J37" s="101"/>
      <c r="N37" s="7"/>
      <c r="O37" s="7"/>
      <c r="P37" s="7"/>
      <c r="Q37" s="7"/>
      <c r="R37" s="7"/>
      <c r="S37" s="7"/>
      <c r="T37" s="7"/>
      <c r="U37" s="7"/>
      <c r="V37" s="7"/>
    </row>
    <row r="38" spans="1:22" x14ac:dyDescent="0.2">
      <c r="A38" s="1172">
        <f t="shared" si="0"/>
        <v>30</v>
      </c>
      <c r="B38" s="60" t="s">
        <v>600</v>
      </c>
      <c r="C38" s="64"/>
      <c r="D38" s="64"/>
      <c r="E38" s="274"/>
      <c r="F38" s="70" t="s">
        <v>9</v>
      </c>
      <c r="G38" s="93"/>
      <c r="H38" s="93"/>
      <c r="I38" s="234"/>
      <c r="J38" s="101"/>
      <c r="N38" s="7"/>
      <c r="O38" s="7"/>
      <c r="P38" s="7"/>
      <c r="Q38" s="7"/>
      <c r="R38" s="7"/>
      <c r="S38" s="7"/>
      <c r="T38" s="7"/>
      <c r="U38" s="7"/>
      <c r="V38" s="7"/>
    </row>
    <row r="39" spans="1:22" x14ac:dyDescent="0.2">
      <c r="A39" s="1172">
        <f t="shared" si="0"/>
        <v>31</v>
      </c>
      <c r="B39" s="60" t="s">
        <v>601</v>
      </c>
      <c r="C39" s="60"/>
      <c r="D39" s="60"/>
      <c r="E39" s="60"/>
      <c r="F39" s="70" t="s">
        <v>10</v>
      </c>
      <c r="I39" s="234"/>
      <c r="J39" s="101"/>
      <c r="N39" s="7"/>
      <c r="O39" s="7"/>
      <c r="P39" s="7"/>
      <c r="Q39" s="7"/>
      <c r="R39" s="7"/>
      <c r="S39" s="7"/>
      <c r="T39" s="7"/>
      <c r="U39" s="7"/>
      <c r="V39" s="7"/>
    </row>
    <row r="40" spans="1:22" x14ac:dyDescent="0.2">
      <c r="A40" s="1172">
        <f t="shared" si="0"/>
        <v>32</v>
      </c>
      <c r="B40" s="60" t="s">
        <v>602</v>
      </c>
      <c r="C40" s="60"/>
      <c r="D40" s="60"/>
      <c r="E40" s="60"/>
      <c r="F40" s="70" t="s">
        <v>11</v>
      </c>
      <c r="I40" s="234"/>
      <c r="J40" s="101"/>
      <c r="N40" s="7"/>
      <c r="O40" s="7"/>
      <c r="P40" s="7"/>
      <c r="Q40" s="7"/>
      <c r="R40" s="7"/>
      <c r="S40" s="7"/>
      <c r="T40" s="7"/>
      <c r="U40" s="7"/>
      <c r="V40" s="7"/>
    </row>
    <row r="41" spans="1:22" x14ac:dyDescent="0.2">
      <c r="A41" s="1172">
        <f t="shared" si="0"/>
        <v>33</v>
      </c>
      <c r="B41" s="60" t="s">
        <v>603</v>
      </c>
      <c r="C41" s="60"/>
      <c r="D41" s="60"/>
      <c r="E41" s="60"/>
      <c r="F41" s="70" t="s">
        <v>12</v>
      </c>
      <c r="I41" s="234"/>
      <c r="J41" s="101"/>
      <c r="N41" s="7"/>
      <c r="O41" s="7"/>
      <c r="P41" s="7"/>
      <c r="Q41" s="7"/>
      <c r="R41" s="7"/>
      <c r="S41" s="7"/>
      <c r="T41" s="7"/>
      <c r="U41" s="7"/>
      <c r="V41" s="7"/>
    </row>
    <row r="42" spans="1:22" x14ac:dyDescent="0.2">
      <c r="A42" s="1172">
        <f t="shared" si="0"/>
        <v>34</v>
      </c>
      <c r="B42" s="60" t="s">
        <v>0</v>
      </c>
      <c r="C42" s="60"/>
      <c r="D42" s="60"/>
      <c r="E42" s="60"/>
      <c r="F42" s="70" t="s">
        <v>13</v>
      </c>
      <c r="I42" s="234"/>
      <c r="J42" s="101"/>
      <c r="N42" s="7"/>
      <c r="O42" s="7"/>
      <c r="P42" s="7"/>
      <c r="Q42" s="7"/>
      <c r="R42" s="7"/>
      <c r="S42" s="7"/>
      <c r="T42" s="7"/>
      <c r="U42" s="7"/>
      <c r="V42" s="7"/>
    </row>
    <row r="43" spans="1:22" x14ac:dyDescent="0.2">
      <c r="A43" s="1172">
        <f t="shared" si="0"/>
        <v>35</v>
      </c>
      <c r="B43" s="60" t="s">
        <v>1</v>
      </c>
      <c r="C43" s="60"/>
      <c r="D43" s="60"/>
      <c r="E43" s="60"/>
      <c r="F43" s="70" t="s">
        <v>14</v>
      </c>
      <c r="I43" s="234"/>
      <c r="J43" s="101"/>
      <c r="N43" s="7"/>
      <c r="O43" s="7"/>
      <c r="P43" s="7"/>
      <c r="Q43" s="7"/>
      <c r="R43" s="7"/>
      <c r="S43" s="7"/>
      <c r="T43" s="7"/>
      <c r="U43" s="7"/>
      <c r="V43" s="7"/>
    </row>
    <row r="44" spans="1:22" x14ac:dyDescent="0.2">
      <c r="A44" s="1172">
        <f t="shared" si="0"/>
        <v>36</v>
      </c>
      <c r="B44" s="60" t="s">
        <v>2</v>
      </c>
      <c r="C44" s="60"/>
      <c r="D44" s="60"/>
      <c r="E44" s="60"/>
      <c r="F44" s="70" t="s">
        <v>15</v>
      </c>
      <c r="I44" s="234"/>
      <c r="J44" s="101"/>
      <c r="N44" s="7"/>
      <c r="O44" s="7"/>
      <c r="P44" s="7"/>
      <c r="Q44" s="7"/>
      <c r="R44" s="7"/>
      <c r="S44" s="7"/>
      <c r="T44" s="7"/>
      <c r="U44" s="7"/>
      <c r="V44" s="7"/>
    </row>
    <row r="45" spans="1:22" ht="12" thickBot="1" x14ac:dyDescent="0.25">
      <c r="A45" s="1174">
        <f t="shared" si="0"/>
        <v>37</v>
      </c>
      <c r="B45" s="98" t="s">
        <v>389</v>
      </c>
      <c r="C45" s="272">
        <f>SUM(C31:C43)</f>
        <v>760835</v>
      </c>
      <c r="D45" s="272">
        <f>SUM(D31:D43)</f>
        <v>0</v>
      </c>
      <c r="E45" s="272">
        <f>SUM(E31:E43)</f>
        <v>760835</v>
      </c>
      <c r="F45" s="71" t="s">
        <v>382</v>
      </c>
      <c r="G45" s="93">
        <f>SUM(G32:G44)</f>
        <v>0</v>
      </c>
      <c r="H45" s="93">
        <f>SUM(H32:H44)</f>
        <v>0</v>
      </c>
      <c r="I45" s="239">
        <f>SUM(I32:I44)</f>
        <v>0</v>
      </c>
      <c r="J45" s="101"/>
      <c r="N45" s="7"/>
      <c r="O45" s="7"/>
      <c r="P45" s="7"/>
      <c r="Q45" s="7"/>
      <c r="R45" s="7"/>
      <c r="S45" s="7"/>
      <c r="T45" s="7"/>
      <c r="U45" s="7"/>
      <c r="V45" s="7"/>
    </row>
    <row r="46" spans="1:22" ht="12" thickBot="1" x14ac:dyDescent="0.25">
      <c r="A46" s="486">
        <f t="shared" si="0"/>
        <v>38</v>
      </c>
      <c r="B46" s="487" t="s">
        <v>384</v>
      </c>
      <c r="C46" s="103">
        <f>C26+C29+C45</f>
        <v>766835</v>
      </c>
      <c r="D46" s="103">
        <f>D26+D29+D45</f>
        <v>173144</v>
      </c>
      <c r="E46" s="103">
        <f>E26+E29+E45</f>
        <v>939979</v>
      </c>
      <c r="F46" s="271" t="s">
        <v>383</v>
      </c>
      <c r="G46" s="473">
        <f>G26+G45</f>
        <v>766835</v>
      </c>
      <c r="H46" s="473">
        <f>H26+H45</f>
        <v>173144</v>
      </c>
      <c r="I46" s="474">
        <f>I26+I45</f>
        <v>939979</v>
      </c>
      <c r="J46" s="101"/>
      <c r="N46" s="7"/>
      <c r="O46" s="7"/>
      <c r="P46" s="7"/>
      <c r="Q46" s="7"/>
      <c r="R46" s="7"/>
      <c r="S46" s="7"/>
      <c r="T46" s="7"/>
      <c r="U46" s="7"/>
      <c r="V46" s="7"/>
    </row>
    <row r="47" spans="1:22" x14ac:dyDescent="0.2">
      <c r="B47" s="98"/>
      <c r="C47" s="93"/>
      <c r="D47" s="93"/>
      <c r="E47" s="93"/>
      <c r="F47" s="93"/>
      <c r="G47" s="93"/>
      <c r="H47" s="93"/>
      <c r="I47" s="93"/>
      <c r="N47" s="7"/>
      <c r="O47" s="7"/>
      <c r="P47" s="7"/>
      <c r="Q47" s="7"/>
      <c r="R47" s="7"/>
      <c r="S47" s="7"/>
      <c r="T47" s="7"/>
      <c r="U47" s="7"/>
      <c r="V47" s="7"/>
    </row>
    <row r="48" spans="1:22" x14ac:dyDescent="0.2">
      <c r="T48" s="7"/>
      <c r="U48" s="7"/>
      <c r="V48" s="7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807" customWidth="1"/>
    <col min="2" max="2" width="66.42578125" style="807" customWidth="1"/>
    <col min="3" max="3" width="15.7109375" style="807" customWidth="1"/>
    <col min="4" max="4" width="10" style="807" bestFit="1" customWidth="1"/>
    <col min="5" max="5" width="11.42578125" style="807" bestFit="1" customWidth="1"/>
    <col min="6" max="6" width="11.42578125" style="807" customWidth="1"/>
    <col min="7" max="7" width="12.5703125" style="960" customWidth="1"/>
    <col min="8" max="8" width="9.5703125" style="960" customWidth="1"/>
    <col min="9" max="10" width="8" style="807" customWidth="1"/>
    <col min="11" max="11" width="10.85546875" style="807" bestFit="1" customWidth="1"/>
    <col min="12" max="12" width="10.42578125" style="807" bestFit="1" customWidth="1"/>
    <col min="13" max="13" width="9.85546875" style="807" bestFit="1" customWidth="1"/>
    <col min="14" max="251" width="8" style="807" customWidth="1"/>
    <col min="252" max="16384" width="61.7109375" style="807"/>
  </cols>
  <sheetData>
    <row r="1" spans="1:10" x14ac:dyDescent="0.2">
      <c r="A1" s="5"/>
      <c r="B1" s="1265" t="s">
        <v>1216</v>
      </c>
      <c r="C1" s="1265"/>
      <c r="D1" s="1265"/>
      <c r="E1" s="1265"/>
      <c r="F1" s="1265"/>
      <c r="G1" s="63"/>
      <c r="H1" s="63"/>
      <c r="I1" s="63"/>
      <c r="J1" s="63"/>
    </row>
    <row r="2" spans="1:10" ht="12" customHeight="1" x14ac:dyDescent="0.2">
      <c r="A2" s="5"/>
      <c r="B2" s="494"/>
      <c r="C2" s="1301"/>
      <c r="D2" s="1301"/>
      <c r="E2" s="1301"/>
      <c r="F2" s="1301"/>
      <c r="G2" s="493"/>
      <c r="H2" s="493"/>
      <c r="I2" s="493"/>
    </row>
    <row r="3" spans="1:10" ht="30" customHeight="1" x14ac:dyDescent="0.2">
      <c r="A3" s="5"/>
      <c r="B3" s="1302" t="s">
        <v>73</v>
      </c>
      <c r="C3" s="1302"/>
      <c r="D3" s="1302"/>
      <c r="E3" s="1302"/>
      <c r="F3" s="1302"/>
      <c r="G3" s="493"/>
      <c r="H3" s="493"/>
      <c r="I3" s="493"/>
    </row>
    <row r="4" spans="1:10" ht="33" customHeight="1" x14ac:dyDescent="0.2">
      <c r="A4" s="5"/>
      <c r="B4" s="1302" t="s">
        <v>952</v>
      </c>
      <c r="C4" s="1302"/>
      <c r="D4" s="1302"/>
      <c r="E4" s="1302"/>
      <c r="F4" s="1302"/>
      <c r="G4" s="493"/>
      <c r="H4" s="493"/>
      <c r="I4" s="493"/>
    </row>
    <row r="5" spans="1:10" ht="12" customHeight="1" x14ac:dyDescent="0.2">
      <c r="A5" s="5"/>
      <c r="B5" s="494"/>
      <c r="C5" s="493"/>
      <c r="D5" s="493"/>
      <c r="E5" s="493"/>
      <c r="F5" s="493"/>
      <c r="G5" s="493"/>
      <c r="H5" s="493"/>
      <c r="I5" s="493"/>
    </row>
    <row r="6" spans="1:10" ht="13.5" thickBot="1" x14ac:dyDescent="0.25">
      <c r="A6" s="5"/>
      <c r="B6" s="494"/>
      <c r="C6" s="573"/>
      <c r="D6" s="493"/>
      <c r="E6" s="493"/>
      <c r="F6" s="931" t="s">
        <v>1130</v>
      </c>
      <c r="G6" s="493"/>
      <c r="H6" s="493"/>
      <c r="I6" s="493"/>
    </row>
    <row r="7" spans="1:10" ht="30.75" customHeight="1" thickBot="1" x14ac:dyDescent="0.25">
      <c r="A7" s="5"/>
      <c r="B7" s="1303" t="s">
        <v>74</v>
      </c>
      <c r="C7" s="1305" t="s">
        <v>951</v>
      </c>
      <c r="D7" s="1306"/>
      <c r="E7" s="1306"/>
      <c r="F7" s="1307"/>
      <c r="G7" s="493"/>
      <c r="H7" s="493"/>
      <c r="I7" s="493"/>
    </row>
    <row r="8" spans="1:10" ht="12" customHeight="1" thickBot="1" x14ac:dyDescent="0.25">
      <c r="A8" s="5"/>
      <c r="B8" s="1304"/>
      <c r="C8" s="495" t="s">
        <v>75</v>
      </c>
      <c r="D8" s="496" t="s">
        <v>76</v>
      </c>
      <c r="E8" s="496" t="s">
        <v>594</v>
      </c>
      <c r="F8" s="808" t="s">
        <v>77</v>
      </c>
      <c r="G8" s="493"/>
      <c r="H8" s="493"/>
      <c r="I8" s="493"/>
    </row>
    <row r="9" spans="1:10" ht="27.75" customHeight="1" x14ac:dyDescent="0.2">
      <c r="A9" s="5"/>
      <c r="B9" s="809" t="s">
        <v>953</v>
      </c>
      <c r="C9" s="497"/>
      <c r="D9" s="497"/>
      <c r="E9" s="497"/>
      <c r="F9" s="810"/>
      <c r="G9" s="493"/>
      <c r="H9" s="493"/>
      <c r="I9" s="493"/>
    </row>
    <row r="10" spans="1:10" x14ac:dyDescent="0.2">
      <c r="A10" s="5"/>
      <c r="B10" s="811" t="s">
        <v>954</v>
      </c>
      <c r="C10" s="363"/>
      <c r="D10" s="363"/>
      <c r="E10" s="363"/>
      <c r="F10" s="363"/>
      <c r="G10" s="493"/>
      <c r="H10" s="493"/>
      <c r="I10" s="493"/>
    </row>
    <row r="11" spans="1:10" ht="72" x14ac:dyDescent="0.2">
      <c r="A11" s="5"/>
      <c r="B11" s="342" t="s">
        <v>955</v>
      </c>
      <c r="C11" s="376" t="s">
        <v>956</v>
      </c>
      <c r="D11" s="284">
        <v>18.309999999999999</v>
      </c>
      <c r="E11" s="812">
        <v>5475000</v>
      </c>
      <c r="F11" s="285">
        <f>D11*E11</f>
        <v>100247250</v>
      </c>
      <c r="G11" s="959"/>
      <c r="H11" s="959"/>
      <c r="I11" s="813"/>
    </row>
    <row r="12" spans="1:10" ht="15" customHeight="1" x14ac:dyDescent="0.2">
      <c r="A12" s="5"/>
      <c r="B12" s="288" t="s">
        <v>957</v>
      </c>
      <c r="C12" s="313"/>
      <c r="D12" s="348"/>
      <c r="E12" s="348"/>
      <c r="F12" s="313"/>
      <c r="G12" s="493"/>
      <c r="H12" s="493"/>
      <c r="I12" s="493"/>
    </row>
    <row r="13" spans="1:10" ht="15" customHeight="1" x14ac:dyDescent="0.2">
      <c r="A13" s="5"/>
      <c r="B13" s="342" t="s">
        <v>958</v>
      </c>
      <c r="C13" s="364"/>
      <c r="D13" s="284" t="s">
        <v>847</v>
      </c>
      <c r="E13" s="284" t="s">
        <v>848</v>
      </c>
      <c r="F13" s="285">
        <v>9412200</v>
      </c>
      <c r="G13" s="493"/>
      <c r="H13" s="493"/>
      <c r="I13" s="493"/>
    </row>
    <row r="14" spans="1:10" ht="15" customHeight="1" x14ac:dyDescent="0.2">
      <c r="A14" s="5"/>
      <c r="B14" s="352"/>
      <c r="C14" s="313"/>
      <c r="D14" s="348"/>
      <c r="E14" s="348"/>
      <c r="F14" s="313"/>
      <c r="G14" s="493"/>
      <c r="H14" s="493"/>
      <c r="I14" s="493"/>
    </row>
    <row r="15" spans="1:10" ht="15" customHeight="1" x14ac:dyDescent="0.2">
      <c r="A15" s="5"/>
      <c r="B15" s="352"/>
      <c r="C15" s="313"/>
      <c r="D15" s="348"/>
      <c r="E15" s="348"/>
      <c r="F15" s="313"/>
      <c r="G15" s="493"/>
      <c r="H15" s="493"/>
      <c r="I15" s="493"/>
    </row>
    <row r="16" spans="1:10" ht="15" customHeight="1" x14ac:dyDescent="0.2">
      <c r="A16" s="5"/>
      <c r="B16" s="288" t="s">
        <v>959</v>
      </c>
      <c r="C16" s="814"/>
      <c r="D16" s="348"/>
      <c r="E16" s="499" t="s">
        <v>240</v>
      </c>
      <c r="F16" s="285">
        <v>18464000</v>
      </c>
      <c r="G16" s="493"/>
      <c r="H16" s="493"/>
      <c r="I16" s="493"/>
    </row>
    <row r="17" spans="1:9" ht="15" customHeight="1" x14ac:dyDescent="0.2">
      <c r="A17" s="5"/>
      <c r="B17" s="347"/>
      <c r="C17" s="313"/>
      <c r="D17" s="348"/>
      <c r="E17" s="348"/>
      <c r="F17" s="313"/>
      <c r="G17" s="493"/>
      <c r="H17" s="493"/>
      <c r="I17" s="493"/>
    </row>
    <row r="18" spans="1:9" ht="15" customHeight="1" x14ac:dyDescent="0.2">
      <c r="A18" s="5"/>
      <c r="B18" s="347"/>
      <c r="C18" s="313"/>
      <c r="D18" s="348"/>
      <c r="E18" s="348"/>
      <c r="F18" s="313"/>
      <c r="G18" s="493"/>
      <c r="H18" s="493"/>
      <c r="I18" s="493"/>
    </row>
    <row r="19" spans="1:9" ht="15" customHeight="1" x14ac:dyDescent="0.2">
      <c r="A19" s="5"/>
      <c r="B19" s="288" t="s">
        <v>960</v>
      </c>
      <c r="C19" s="814"/>
      <c r="D19" s="286">
        <v>19638</v>
      </c>
      <c r="E19" s="346" t="s">
        <v>595</v>
      </c>
      <c r="F19" s="285">
        <v>1355022</v>
      </c>
      <c r="G19" s="493"/>
      <c r="H19" s="493"/>
      <c r="I19" s="493"/>
    </row>
    <row r="20" spans="1:9" ht="15" customHeight="1" x14ac:dyDescent="0.2">
      <c r="A20" s="5"/>
      <c r="B20" s="347"/>
      <c r="C20" s="313"/>
      <c r="D20" s="344"/>
      <c r="E20" s="345"/>
      <c r="F20" s="313"/>
      <c r="G20" s="493"/>
      <c r="H20" s="493"/>
      <c r="I20" s="493"/>
    </row>
    <row r="21" spans="1:9" ht="15" customHeight="1" x14ac:dyDescent="0.2">
      <c r="A21" s="5"/>
      <c r="B21" s="347"/>
      <c r="C21" s="313"/>
      <c r="D21" s="344"/>
      <c r="E21" s="345"/>
      <c r="F21" s="313"/>
      <c r="G21" s="493"/>
      <c r="H21" s="493"/>
      <c r="I21" s="493"/>
    </row>
    <row r="22" spans="1:9" ht="15" customHeight="1" x14ac:dyDescent="0.2">
      <c r="A22" s="5"/>
      <c r="B22" s="288" t="s">
        <v>961</v>
      </c>
      <c r="C22" s="814"/>
      <c r="D22" s="348"/>
      <c r="E22" s="343" t="s">
        <v>596</v>
      </c>
      <c r="F22" s="285">
        <v>6179621</v>
      </c>
      <c r="G22" s="493"/>
      <c r="H22" s="493"/>
      <c r="I22" s="493"/>
    </row>
    <row r="23" spans="1:9" ht="15" customHeight="1" x14ac:dyDescent="0.2">
      <c r="A23" s="5"/>
      <c r="B23" s="347"/>
      <c r="C23" s="313"/>
      <c r="D23" s="348"/>
      <c r="E23" s="365"/>
      <c r="F23" s="313"/>
      <c r="G23" s="493"/>
      <c r="H23" s="493"/>
      <c r="I23" s="493"/>
    </row>
    <row r="24" spans="1:9" ht="15" customHeight="1" x14ac:dyDescent="0.2">
      <c r="A24" s="5"/>
      <c r="B24" s="347"/>
      <c r="C24" s="313"/>
      <c r="D24" s="348"/>
      <c r="E24" s="365"/>
      <c r="F24" s="313"/>
      <c r="G24" s="493"/>
      <c r="H24" s="493"/>
      <c r="I24" s="493"/>
    </row>
    <row r="25" spans="1:9" ht="15" customHeight="1" x14ac:dyDescent="0.2">
      <c r="A25" s="5"/>
      <c r="B25" s="288" t="s">
        <v>962</v>
      </c>
      <c r="C25" s="285">
        <v>4699</v>
      </c>
      <c r="D25" s="348"/>
      <c r="E25" s="286">
        <v>2700</v>
      </c>
      <c r="F25" s="285">
        <f>C25*E25</f>
        <v>12687300</v>
      </c>
      <c r="G25" s="493"/>
      <c r="H25" s="493"/>
      <c r="I25" s="493"/>
    </row>
    <row r="26" spans="1:9" ht="15" customHeight="1" x14ac:dyDescent="0.2">
      <c r="A26" s="5"/>
      <c r="B26" s="347"/>
      <c r="C26" s="313"/>
      <c r="D26" s="348"/>
      <c r="E26" s="348"/>
      <c r="F26" s="313"/>
      <c r="G26" s="493"/>
      <c r="H26" s="493"/>
      <c r="I26" s="493"/>
    </row>
    <row r="27" spans="1:9" ht="15" customHeight="1" x14ac:dyDescent="0.2">
      <c r="A27" s="5"/>
      <c r="B27" s="347"/>
      <c r="C27" s="313"/>
      <c r="D27" s="348"/>
      <c r="E27" s="348"/>
      <c r="F27" s="313"/>
      <c r="G27" s="493"/>
      <c r="H27" s="493"/>
      <c r="I27" s="493"/>
    </row>
    <row r="28" spans="1:9" ht="15" customHeight="1" x14ac:dyDescent="0.2">
      <c r="A28" s="5"/>
      <c r="B28" s="288" t="s">
        <v>963</v>
      </c>
      <c r="C28" s="285" t="s">
        <v>964</v>
      </c>
      <c r="D28" s="348"/>
      <c r="E28" s="286" t="s">
        <v>241</v>
      </c>
      <c r="F28" s="285">
        <v>53550</v>
      </c>
      <c r="G28" s="493"/>
      <c r="H28" s="493"/>
      <c r="I28" s="493"/>
    </row>
    <row r="29" spans="1:9" ht="15" customHeight="1" x14ac:dyDescent="0.2">
      <c r="A29" s="5"/>
      <c r="B29" s="352"/>
      <c r="C29" s="364"/>
      <c r="D29" s="348"/>
      <c r="E29" s="348"/>
      <c r="F29" s="313"/>
      <c r="G29" s="349">
        <f>F11+F13+F16+F19+F22+F25+F28</f>
        <v>148398943</v>
      </c>
      <c r="H29" s="5" t="s">
        <v>965</v>
      </c>
      <c r="I29" s="493"/>
    </row>
    <row r="30" spans="1:9" ht="15" customHeight="1" x14ac:dyDescent="0.2">
      <c r="A30" s="5"/>
      <c r="B30" s="811" t="s">
        <v>966</v>
      </c>
      <c r="C30" s="285"/>
      <c r="D30" s="284"/>
      <c r="E30" s="284"/>
      <c r="F30" s="313"/>
      <c r="G30" s="493"/>
      <c r="H30" s="493"/>
      <c r="I30" s="493"/>
    </row>
    <row r="31" spans="1:9" ht="15" customHeight="1" x14ac:dyDescent="0.2">
      <c r="A31" s="5"/>
      <c r="B31" s="350" t="s">
        <v>967</v>
      </c>
      <c r="C31" s="285"/>
      <c r="D31" s="284"/>
      <c r="E31" s="284"/>
      <c r="F31" s="313"/>
      <c r="G31" s="493"/>
      <c r="H31" s="493"/>
      <c r="I31" s="493"/>
    </row>
    <row r="32" spans="1:9" ht="15" customHeight="1" x14ac:dyDescent="0.2">
      <c r="A32" s="5"/>
      <c r="B32" s="288" t="s">
        <v>968</v>
      </c>
      <c r="C32" s="285">
        <v>125</v>
      </c>
      <c r="D32" s="284"/>
      <c r="E32" s="285">
        <v>97400</v>
      </c>
      <c r="F32" s="285">
        <f>C32*E32</f>
        <v>12175000</v>
      </c>
      <c r="G32" s="493"/>
      <c r="H32" s="493"/>
      <c r="I32" s="493"/>
    </row>
    <row r="33" spans="1:9" ht="15" customHeight="1" x14ac:dyDescent="0.2">
      <c r="A33" s="5"/>
      <c r="B33" s="815" t="s">
        <v>969</v>
      </c>
      <c r="C33" s="285"/>
      <c r="D33" s="284"/>
      <c r="E33" s="284"/>
      <c r="F33" s="313"/>
      <c r="G33" s="493"/>
      <c r="H33" s="493"/>
      <c r="I33" s="493"/>
    </row>
    <row r="34" spans="1:9" ht="34.5" customHeight="1" x14ac:dyDescent="0.2">
      <c r="A34" s="5"/>
      <c r="B34" s="342" t="s">
        <v>970</v>
      </c>
      <c r="C34" s="501" t="s">
        <v>971</v>
      </c>
      <c r="D34" s="366">
        <v>11.4</v>
      </c>
      <c r="E34" s="889">
        <v>4861500</v>
      </c>
      <c r="F34" s="285">
        <f>D34*E34</f>
        <v>55421100</v>
      </c>
      <c r="G34" s="493"/>
      <c r="H34" s="493"/>
      <c r="I34" s="493"/>
    </row>
    <row r="35" spans="1:9" ht="23.25" customHeight="1" x14ac:dyDescent="0.2">
      <c r="A35" s="5"/>
      <c r="B35" s="815" t="s">
        <v>972</v>
      </c>
      <c r="C35" s="816"/>
      <c r="D35" s="502"/>
      <c r="E35" s="817"/>
      <c r="F35" s="285"/>
      <c r="G35" s="493"/>
      <c r="H35" s="493"/>
      <c r="I35" s="493"/>
    </row>
    <row r="36" spans="1:9" ht="15" customHeight="1" x14ac:dyDescent="0.2">
      <c r="A36" s="5"/>
      <c r="B36" s="342" t="s">
        <v>973</v>
      </c>
      <c r="C36" s="816"/>
      <c r="D36" s="502"/>
      <c r="E36" s="817"/>
      <c r="F36" s="285"/>
      <c r="G36" s="493"/>
      <c r="H36" s="493"/>
      <c r="I36" s="493"/>
    </row>
    <row r="37" spans="1:9" ht="15" customHeight="1" x14ac:dyDescent="0.2">
      <c r="A37" s="5"/>
      <c r="B37" s="342" t="s">
        <v>974</v>
      </c>
      <c r="C37" s="816"/>
      <c r="D37" s="502"/>
      <c r="E37" s="817"/>
      <c r="F37" s="285"/>
      <c r="G37" s="493"/>
      <c r="H37" s="493"/>
      <c r="I37" s="493"/>
    </row>
    <row r="38" spans="1:9" ht="15" customHeight="1" x14ac:dyDescent="0.2">
      <c r="A38" s="5"/>
      <c r="B38" s="342" t="s">
        <v>975</v>
      </c>
      <c r="C38" s="816"/>
      <c r="D38" s="502"/>
      <c r="E38" s="817"/>
      <c r="F38" s="285"/>
      <c r="G38" s="493"/>
      <c r="H38" s="493"/>
      <c r="I38" s="493"/>
    </row>
    <row r="39" spans="1:9" ht="15" customHeight="1" x14ac:dyDescent="0.2">
      <c r="A39" s="5"/>
      <c r="B39" s="342" t="s">
        <v>976</v>
      </c>
      <c r="C39" s="816"/>
      <c r="D39" s="366">
        <v>3</v>
      </c>
      <c r="E39" s="889">
        <v>432000</v>
      </c>
      <c r="F39" s="285">
        <f>D39*E39</f>
        <v>1296000</v>
      </c>
      <c r="G39" s="493"/>
      <c r="H39" s="493"/>
      <c r="I39" s="493"/>
    </row>
    <row r="40" spans="1:9" ht="15" customHeight="1" x14ac:dyDescent="0.2">
      <c r="A40" s="5"/>
      <c r="B40" s="342" t="s">
        <v>977</v>
      </c>
      <c r="C40" s="816"/>
      <c r="D40" s="366">
        <v>4</v>
      </c>
      <c r="E40" s="889">
        <v>1611000</v>
      </c>
      <c r="F40" s="285">
        <f>D40*E40</f>
        <v>6444000</v>
      </c>
      <c r="G40" s="493"/>
      <c r="H40" s="493"/>
      <c r="I40" s="493"/>
    </row>
    <row r="41" spans="1:9" ht="24" customHeight="1" x14ac:dyDescent="0.2">
      <c r="A41" s="5"/>
      <c r="B41" s="815" t="s">
        <v>978</v>
      </c>
      <c r="C41" s="285"/>
      <c r="D41" s="351"/>
      <c r="E41" s="313"/>
      <c r="F41" s="313"/>
      <c r="G41" s="404"/>
      <c r="H41" s="349"/>
      <c r="I41" s="493"/>
    </row>
    <row r="42" spans="1:9" ht="15" customHeight="1" x14ac:dyDescent="0.2">
      <c r="A42" s="5"/>
      <c r="B42" s="342" t="s">
        <v>979</v>
      </c>
      <c r="C42" s="376"/>
      <c r="D42" s="366">
        <v>8.3000000000000007</v>
      </c>
      <c r="E42" s="286">
        <v>2919000</v>
      </c>
      <c r="F42" s="285">
        <f>D42*E42</f>
        <v>24227700.000000004</v>
      </c>
      <c r="G42" s="493"/>
      <c r="H42" s="493"/>
      <c r="I42" s="493"/>
    </row>
    <row r="43" spans="1:9" ht="15" customHeight="1" x14ac:dyDescent="0.2">
      <c r="A43" s="5"/>
      <c r="B43" s="352"/>
      <c r="C43" s="313"/>
      <c r="D43" s="348"/>
      <c r="E43" s="348"/>
      <c r="F43" s="313"/>
      <c r="G43" s="349">
        <f>F32+F34+F39+F40+F42</f>
        <v>99563800</v>
      </c>
      <c r="H43" s="5" t="s">
        <v>980</v>
      </c>
      <c r="I43" s="493"/>
    </row>
    <row r="44" spans="1:9" ht="15" customHeight="1" x14ac:dyDescent="0.2">
      <c r="A44" s="5"/>
      <c r="B44" s="818" t="s">
        <v>981</v>
      </c>
      <c r="C44" s="313"/>
      <c r="D44" s="348"/>
      <c r="E44" s="348"/>
      <c r="F44" s="313"/>
      <c r="G44" s="493"/>
      <c r="H44" s="493"/>
      <c r="I44" s="493"/>
    </row>
    <row r="45" spans="1:9" ht="15" customHeight="1" x14ac:dyDescent="0.2">
      <c r="A45" s="5"/>
      <c r="B45" s="815" t="s">
        <v>982</v>
      </c>
      <c r="C45" s="313"/>
      <c r="D45" s="348"/>
      <c r="E45" s="348"/>
      <c r="F45" s="313"/>
      <c r="G45" s="493"/>
      <c r="H45" s="493"/>
      <c r="I45" s="493"/>
    </row>
    <row r="46" spans="1:9" ht="15" customHeight="1" x14ac:dyDescent="0.2">
      <c r="A46" s="5"/>
      <c r="B46" s="288" t="s">
        <v>983</v>
      </c>
      <c r="C46" s="313"/>
      <c r="D46" s="348"/>
      <c r="E46" s="348"/>
      <c r="F46" s="313"/>
      <c r="G46" s="493"/>
      <c r="H46" s="493"/>
      <c r="I46" s="493"/>
    </row>
    <row r="47" spans="1:9" ht="15" customHeight="1" x14ac:dyDescent="0.2">
      <c r="A47" s="5"/>
      <c r="B47" s="288" t="s">
        <v>984</v>
      </c>
      <c r="C47" s="313"/>
      <c r="D47" s="348"/>
      <c r="E47" s="348"/>
      <c r="F47" s="313"/>
      <c r="G47" s="493"/>
      <c r="H47" s="493"/>
      <c r="I47" s="493"/>
    </row>
    <row r="48" spans="1:9" ht="24.75" customHeight="1" x14ac:dyDescent="0.2">
      <c r="A48" s="5"/>
      <c r="B48" s="342" t="s">
        <v>1010</v>
      </c>
      <c r="C48" s="286" t="s">
        <v>985</v>
      </c>
      <c r="D48" s="353"/>
      <c r="E48" s="348"/>
      <c r="F48" s="313"/>
      <c r="G48" s="493"/>
      <c r="H48" s="493"/>
      <c r="I48" s="493"/>
    </row>
    <row r="49" spans="1:9" ht="24.75" customHeight="1" x14ac:dyDescent="0.2">
      <c r="A49" s="5"/>
      <c r="B49" s="342" t="s">
        <v>986</v>
      </c>
      <c r="C49" s="285"/>
      <c r="D49" s="290">
        <v>0</v>
      </c>
      <c r="E49" s="348"/>
      <c r="F49" s="313"/>
      <c r="G49" s="493"/>
      <c r="H49" s="493"/>
      <c r="I49" s="493"/>
    </row>
    <row r="50" spans="1:9" ht="24.75" customHeight="1" x14ac:dyDescent="0.2">
      <c r="A50" s="5"/>
      <c r="B50" s="342" t="s">
        <v>987</v>
      </c>
      <c r="C50" s="285"/>
      <c r="D50" s="289">
        <v>1</v>
      </c>
      <c r="E50" s="348"/>
      <c r="F50" s="313"/>
      <c r="G50" s="493"/>
      <c r="H50" s="493"/>
      <c r="I50" s="493"/>
    </row>
    <row r="51" spans="1:9" ht="15" customHeight="1" x14ac:dyDescent="0.2">
      <c r="A51" s="5"/>
      <c r="B51" s="288" t="s">
        <v>988</v>
      </c>
      <c r="C51" s="285"/>
      <c r="D51" s="289">
        <v>2</v>
      </c>
      <c r="E51" s="286">
        <v>4100000</v>
      </c>
      <c r="F51" s="285">
        <f>D51*E51</f>
        <v>8200000</v>
      </c>
      <c r="G51" s="404"/>
      <c r="H51" s="404"/>
      <c r="I51" s="405"/>
    </row>
    <row r="52" spans="1:9" ht="15" customHeight="1" x14ac:dyDescent="0.2">
      <c r="A52" s="5"/>
      <c r="B52" s="288" t="s">
        <v>989</v>
      </c>
      <c r="C52" s="364"/>
      <c r="D52" s="286">
        <v>75</v>
      </c>
      <c r="E52" s="286">
        <v>66360</v>
      </c>
      <c r="F52" s="286">
        <f>D52*E52</f>
        <v>4977000</v>
      </c>
      <c r="G52" s="493"/>
      <c r="H52" s="493"/>
      <c r="I52" s="574"/>
    </row>
    <row r="53" spans="1:9" ht="15" customHeight="1" x14ac:dyDescent="0.2">
      <c r="A53" s="5"/>
      <c r="B53" s="498" t="s">
        <v>990</v>
      </c>
      <c r="C53" s="313"/>
      <c r="D53" s="344"/>
      <c r="E53" s="344"/>
      <c r="F53" s="344"/>
      <c r="G53" s="493"/>
      <c r="H53" s="493"/>
      <c r="I53" s="493"/>
    </row>
    <row r="54" spans="1:9" ht="15" customHeight="1" x14ac:dyDescent="0.2">
      <c r="A54" s="5"/>
      <c r="B54" s="288" t="s">
        <v>991</v>
      </c>
      <c r="C54" s="364"/>
      <c r="D54" s="286">
        <v>0</v>
      </c>
      <c r="E54" s="286">
        <v>25000</v>
      </c>
      <c r="F54" s="286">
        <f>D54*E54</f>
        <v>0</v>
      </c>
      <c r="G54" s="493"/>
      <c r="H54" s="493"/>
      <c r="I54" s="493"/>
    </row>
    <row r="55" spans="1:9" ht="15" customHeight="1" x14ac:dyDescent="0.2">
      <c r="A55" s="5"/>
      <c r="B55" s="288" t="s">
        <v>992</v>
      </c>
      <c r="C55" s="364"/>
      <c r="D55" s="286">
        <v>35</v>
      </c>
      <c r="E55" s="890">
        <v>363000</v>
      </c>
      <c r="F55" s="286">
        <f>D55*E55</f>
        <v>12705000</v>
      </c>
      <c r="G55" s="493"/>
      <c r="H55" s="493"/>
      <c r="I55" s="493"/>
    </row>
    <row r="56" spans="1:9" ht="15" customHeight="1" x14ac:dyDescent="0.2">
      <c r="A56" s="5"/>
      <c r="B56" s="342" t="s">
        <v>993</v>
      </c>
      <c r="C56" s="313"/>
      <c r="D56" s="286">
        <v>25</v>
      </c>
      <c r="E56" s="286">
        <v>217000</v>
      </c>
      <c r="F56" s="286">
        <f>D56*E56</f>
        <v>5425000</v>
      </c>
      <c r="G56" s="493"/>
      <c r="H56" s="493"/>
      <c r="I56" s="493"/>
    </row>
    <row r="57" spans="1:9" ht="15" customHeight="1" x14ac:dyDescent="0.2">
      <c r="A57" s="5"/>
      <c r="B57" s="819" t="s">
        <v>994</v>
      </c>
      <c r="C57" s="376"/>
      <c r="D57" s="366"/>
      <c r="E57" s="285"/>
      <c r="F57" s="313"/>
      <c r="G57" s="493"/>
      <c r="H57" s="493"/>
      <c r="I57" s="493"/>
    </row>
    <row r="58" spans="1:9" ht="15" customHeight="1" x14ac:dyDescent="0.2">
      <c r="A58" s="5"/>
      <c r="B58" s="342" t="s">
        <v>995</v>
      </c>
      <c r="C58" s="376" t="s">
        <v>1025</v>
      </c>
      <c r="D58" s="366">
        <v>3.5</v>
      </c>
      <c r="E58" s="285"/>
      <c r="F58" s="313"/>
      <c r="G58" s="493"/>
      <c r="H58" s="493"/>
      <c r="I58" s="493"/>
    </row>
    <row r="59" spans="1:9" ht="15" customHeight="1" x14ac:dyDescent="0.2">
      <c r="A59" s="5"/>
      <c r="B59" s="342" t="s">
        <v>726</v>
      </c>
      <c r="C59" s="376"/>
      <c r="D59" s="366">
        <v>0.9</v>
      </c>
      <c r="E59" s="285">
        <v>5100000</v>
      </c>
      <c r="F59" s="285">
        <f>D59*E59</f>
        <v>4590000</v>
      </c>
      <c r="G59" s="493"/>
      <c r="H59" s="493"/>
      <c r="I59" s="493"/>
    </row>
    <row r="60" spans="1:9" ht="24.75" customHeight="1" x14ac:dyDescent="0.2">
      <c r="A60" s="5"/>
      <c r="B60" s="342" t="s">
        <v>996</v>
      </c>
      <c r="C60" s="376"/>
      <c r="D60" s="366">
        <v>2.6</v>
      </c>
      <c r="E60" s="285">
        <v>4260000</v>
      </c>
      <c r="F60" s="285">
        <f>D60*E60</f>
        <v>11076000</v>
      </c>
      <c r="G60" s="493"/>
      <c r="H60" s="757"/>
      <c r="I60" s="493"/>
    </row>
    <row r="61" spans="1:9" ht="24.75" customHeight="1" x14ac:dyDescent="0.2">
      <c r="A61" s="5"/>
      <c r="B61" s="342" t="s">
        <v>997</v>
      </c>
      <c r="C61" s="820"/>
      <c r="D61" s="502"/>
      <c r="E61" s="285"/>
      <c r="F61" s="285">
        <v>3552000</v>
      </c>
      <c r="G61" s="1298"/>
      <c r="H61" s="1298"/>
      <c r="I61" s="493"/>
    </row>
    <row r="62" spans="1:9" ht="24.75" customHeight="1" x14ac:dyDescent="0.2">
      <c r="A62" s="5"/>
      <c r="B62" s="819" t="s">
        <v>998</v>
      </c>
      <c r="C62" s="313"/>
      <c r="D62" s="348"/>
      <c r="E62" s="284"/>
      <c r="F62" s="313"/>
      <c r="G62" s="493"/>
      <c r="H62" s="493"/>
      <c r="I62" s="493"/>
    </row>
    <row r="63" spans="1:9" ht="24.75" customHeight="1" x14ac:dyDescent="0.2">
      <c r="A63" s="5"/>
      <c r="B63" s="342" t="s">
        <v>999</v>
      </c>
      <c r="C63" s="364"/>
      <c r="D63" s="286">
        <v>15</v>
      </c>
      <c r="E63" s="286">
        <v>4234040</v>
      </c>
      <c r="F63" s="286">
        <f>D63*E63</f>
        <v>63510600</v>
      </c>
      <c r="G63" s="493"/>
      <c r="H63" s="493"/>
      <c r="I63" s="493"/>
    </row>
    <row r="64" spans="1:9" ht="24.75" customHeight="1" x14ac:dyDescent="0.2">
      <c r="A64" s="5"/>
      <c r="B64" s="342" t="s">
        <v>1000</v>
      </c>
      <c r="C64" s="820"/>
      <c r="D64" s="348"/>
      <c r="E64" s="284"/>
      <c r="F64" s="285">
        <v>41814000</v>
      </c>
      <c r="G64" s="349">
        <f>F51+F52+F54+F55+F56+F59+F60+F61+F63+F64</f>
        <v>155849600</v>
      </c>
      <c r="H64" s="5" t="s">
        <v>1131</v>
      </c>
      <c r="I64" s="493"/>
    </row>
    <row r="65" spans="1:9" ht="15" customHeight="1" x14ac:dyDescent="0.2">
      <c r="A65" s="5"/>
      <c r="B65" s="498" t="s">
        <v>1001</v>
      </c>
      <c r="C65" s="313"/>
      <c r="D65" s="348"/>
      <c r="E65" s="284"/>
      <c r="F65" s="313"/>
      <c r="G65" s="5"/>
      <c r="H65" s="493"/>
      <c r="I65" s="493"/>
    </row>
    <row r="66" spans="1:9" ht="15" customHeight="1" x14ac:dyDescent="0.2">
      <c r="A66" s="5"/>
      <c r="B66" s="288" t="s">
        <v>1002</v>
      </c>
      <c r="C66" s="457" t="s">
        <v>1026</v>
      </c>
      <c r="D66" s="287">
        <v>11.07</v>
      </c>
      <c r="E66" s="286">
        <v>2376000</v>
      </c>
      <c r="F66" s="286">
        <f>D66*E66</f>
        <v>26302320</v>
      </c>
      <c r="G66" s="5"/>
      <c r="H66" s="493"/>
      <c r="I66" s="493"/>
    </row>
    <row r="67" spans="1:9" ht="25.5" customHeight="1" x14ac:dyDescent="0.2">
      <c r="A67" s="5"/>
      <c r="B67" s="288" t="s">
        <v>1003</v>
      </c>
      <c r="C67" s="820"/>
      <c r="D67" s="348"/>
      <c r="E67" s="284"/>
      <c r="F67" s="285">
        <v>18413070</v>
      </c>
      <c r="G67" s="349">
        <f>F66+F67</f>
        <v>44715390</v>
      </c>
      <c r="H67" s="5" t="s">
        <v>1132</v>
      </c>
      <c r="I67" s="493"/>
    </row>
    <row r="68" spans="1:9" ht="26.25" customHeight="1" x14ac:dyDescent="0.2">
      <c r="A68" s="5"/>
      <c r="B68" s="342" t="s">
        <v>1004</v>
      </c>
      <c r="C68" s="376"/>
      <c r="D68" s="285">
        <v>192</v>
      </c>
      <c r="E68" s="285">
        <v>285</v>
      </c>
      <c r="F68" s="285">
        <f>D68*E68</f>
        <v>54720</v>
      </c>
      <c r="G68" s="493"/>
      <c r="H68" s="493"/>
      <c r="I68" s="493"/>
    </row>
    <row r="69" spans="1:9" ht="15" customHeight="1" x14ac:dyDescent="0.2">
      <c r="A69" s="5"/>
      <c r="B69" s="5"/>
      <c r="C69" s="5"/>
      <c r="D69" s="5"/>
      <c r="E69" s="5"/>
      <c r="F69" s="821"/>
      <c r="G69" s="349">
        <f>SUM(F45:F68)</f>
        <v>200619710</v>
      </c>
      <c r="H69" s="5" t="s">
        <v>1005</v>
      </c>
      <c r="I69" s="493"/>
    </row>
    <row r="70" spans="1:9" ht="15" customHeight="1" x14ac:dyDescent="0.2">
      <c r="A70" s="5"/>
      <c r="B70" s="811" t="s">
        <v>1006</v>
      </c>
      <c r="C70" s="285"/>
      <c r="D70" s="284"/>
      <c r="E70" s="284"/>
      <c r="F70" s="822"/>
      <c r="G70" s="493"/>
      <c r="H70" s="493"/>
      <c r="I70" s="493"/>
    </row>
    <row r="71" spans="1:9" ht="15" customHeight="1" x14ac:dyDescent="0.2">
      <c r="A71" s="5"/>
      <c r="B71" s="342" t="s">
        <v>1007</v>
      </c>
      <c r="C71" s="285"/>
      <c r="D71" s="286">
        <v>4699</v>
      </c>
      <c r="E71" s="286">
        <v>2170</v>
      </c>
      <c r="F71" s="134">
        <f>D71*E71</f>
        <v>10196830</v>
      </c>
      <c r="G71" s="493"/>
      <c r="H71" s="493"/>
      <c r="I71" s="493"/>
    </row>
    <row r="72" spans="1:9" ht="15" customHeight="1" x14ac:dyDescent="0.2">
      <c r="A72" s="5"/>
      <c r="B72" s="342"/>
      <c r="C72" s="376"/>
      <c r="D72" s="286"/>
      <c r="E72" s="286"/>
      <c r="F72" s="823"/>
      <c r="G72" s="349">
        <f>F71</f>
        <v>10196830</v>
      </c>
      <c r="H72" s="5" t="s">
        <v>1008</v>
      </c>
      <c r="I72" s="493"/>
    </row>
    <row r="73" spans="1:9" ht="15" customHeight="1" x14ac:dyDescent="0.2">
      <c r="A73" s="5"/>
      <c r="B73" s="503"/>
      <c r="C73" s="367"/>
      <c r="D73" s="348"/>
      <c r="E73" s="284"/>
      <c r="F73" s="313"/>
      <c r="G73" s="500"/>
      <c r="H73" s="500"/>
      <c r="I73" s="504"/>
    </row>
    <row r="74" spans="1:9" ht="36.75" customHeight="1" x14ac:dyDescent="0.2">
      <c r="A74" s="5"/>
      <c r="B74" s="358" t="s">
        <v>1145</v>
      </c>
      <c r="C74" s="368"/>
      <c r="D74" s="355"/>
      <c r="E74" s="355"/>
      <c r="F74" s="824">
        <v>-138569211</v>
      </c>
      <c r="G74" s="349">
        <f>F74</f>
        <v>-138569211</v>
      </c>
      <c r="H74" s="349" t="s">
        <v>1009</v>
      </c>
      <c r="I74" s="504"/>
    </row>
    <row r="75" spans="1:9" ht="15" customHeight="1" thickBot="1" x14ac:dyDescent="0.25">
      <c r="A75" s="5"/>
      <c r="B75" s="505"/>
      <c r="C75" s="354"/>
      <c r="D75" s="355"/>
      <c r="E75" s="355"/>
      <c r="F75" s="825"/>
      <c r="G75" s="500"/>
      <c r="H75" s="500"/>
      <c r="I75" s="493"/>
    </row>
    <row r="76" spans="1:9" ht="15" customHeight="1" thickBot="1" x14ac:dyDescent="0.25">
      <c r="A76" s="5"/>
      <c r="B76" s="356" t="s">
        <v>669</v>
      </c>
      <c r="C76" s="1299">
        <f>F11+F13+F16+F19+F22+F25+F28+F32+F34+F39+F40+F42+F51+F52+F55+F56+F59+F60+F61+F63+F64+F66+F67+F68+F71+F74</f>
        <v>320210072</v>
      </c>
      <c r="D76" s="1299"/>
      <c r="E76" s="1299"/>
      <c r="F76" s="1300"/>
      <c r="G76" s="349">
        <f>G29+G43+G69+G72+G74</f>
        <v>320210072</v>
      </c>
      <c r="H76" s="5" t="s">
        <v>793</v>
      </c>
      <c r="I76" s="493"/>
    </row>
    <row r="77" spans="1:9" x14ac:dyDescent="0.2">
      <c r="A77" s="5"/>
      <c r="B77" s="108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369"/>
      <c r="C78" s="370"/>
      <c r="D78" s="370"/>
      <c r="E78" s="370"/>
      <c r="F78" s="370"/>
      <c r="G78" s="5"/>
      <c r="H78" s="5"/>
      <c r="I78" s="5"/>
    </row>
    <row r="79" spans="1:9" x14ac:dyDescent="0.2">
      <c r="A79" s="5"/>
      <c r="B79" s="826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17" customWidth="1"/>
    <col min="6" max="6" width="15.140625" style="3" customWidth="1"/>
    <col min="7" max="7" width="0" style="117" hidden="1" customWidth="1"/>
    <col min="8" max="8" width="0" style="136" hidden="1" customWidth="1"/>
    <col min="9" max="9" width="10.28515625" style="117" hidden="1" customWidth="1"/>
    <col min="10" max="16384" width="9.140625" style="4"/>
  </cols>
  <sheetData>
    <row r="1" spans="1:10" ht="32.25" customHeight="1" x14ac:dyDescent="0.2">
      <c r="A1" s="1308" t="s">
        <v>1217</v>
      </c>
      <c r="B1" s="1308"/>
      <c r="C1" s="1308"/>
      <c r="D1" s="1308"/>
      <c r="E1" s="1308"/>
      <c r="F1" s="1308"/>
      <c r="G1" s="1308"/>
      <c r="H1" s="1308"/>
      <c r="I1" s="1308"/>
    </row>
    <row r="3" spans="1:10" ht="15" customHeight="1" x14ac:dyDescent="0.2">
      <c r="B3" s="1312" t="s">
        <v>73</v>
      </c>
      <c r="C3" s="1312"/>
      <c r="D3" s="1312"/>
      <c r="E3" s="1312"/>
      <c r="F3" s="1312"/>
      <c r="G3" s="1313"/>
      <c r="H3" s="1313"/>
      <c r="I3" s="1313"/>
    </row>
    <row r="4" spans="1:10" ht="15" customHeight="1" x14ac:dyDescent="0.2">
      <c r="B4" s="1317" t="s">
        <v>1030</v>
      </c>
      <c r="C4" s="1317"/>
      <c r="D4" s="1317"/>
      <c r="E4" s="1317"/>
      <c r="F4" s="1317"/>
      <c r="G4" s="4"/>
      <c r="H4" s="4"/>
      <c r="I4" s="4"/>
    </row>
    <row r="5" spans="1:10" ht="15" customHeight="1" x14ac:dyDescent="0.2">
      <c r="B5" s="1312"/>
      <c r="C5" s="1312"/>
      <c r="D5" s="1312"/>
      <c r="E5" s="1312"/>
    </row>
    <row r="6" spans="1:10" ht="15" customHeight="1" x14ac:dyDescent="0.2">
      <c r="B6" s="1314" t="s">
        <v>245</v>
      </c>
      <c r="C6" s="1315"/>
      <c r="D6" s="1315"/>
      <c r="E6" s="1315"/>
      <c r="F6" s="1315"/>
      <c r="G6" s="1315"/>
      <c r="H6" s="1315"/>
      <c r="I6" s="1315"/>
    </row>
    <row r="7" spans="1:10" ht="48.75" customHeight="1" x14ac:dyDescent="0.2">
      <c r="B7" s="1128" t="s">
        <v>78</v>
      </c>
      <c r="C7" s="1129" t="s">
        <v>1031</v>
      </c>
      <c r="D7" s="1311" t="s">
        <v>1032</v>
      </c>
      <c r="E7" s="1311"/>
      <c r="F7" s="1311"/>
      <c r="G7" s="1316" t="s">
        <v>485</v>
      </c>
      <c r="H7" s="1316"/>
      <c r="I7" s="1316"/>
    </row>
    <row r="8" spans="1:10" ht="35.450000000000003" customHeight="1" x14ac:dyDescent="0.2">
      <c r="B8" s="1130"/>
      <c r="C8" s="1131"/>
      <c r="D8" s="1132" t="s">
        <v>59</v>
      </c>
      <c r="E8" s="1133" t="s">
        <v>60</v>
      </c>
      <c r="F8" s="1134" t="s">
        <v>930</v>
      </c>
      <c r="G8" s="4"/>
      <c r="H8" s="4"/>
      <c r="I8" s="4"/>
    </row>
    <row r="9" spans="1:10" ht="15.95" customHeight="1" x14ac:dyDescent="0.2">
      <c r="B9" s="1135" t="s">
        <v>496</v>
      </c>
      <c r="C9" s="1136"/>
      <c r="D9" s="116"/>
      <c r="F9" s="258"/>
      <c r="G9" s="4"/>
      <c r="H9" s="4"/>
      <c r="I9" s="4"/>
      <c r="J9" s="304"/>
    </row>
    <row r="10" spans="1:10" ht="36" customHeight="1" x14ac:dyDescent="0.2">
      <c r="B10" s="1137" t="s">
        <v>497</v>
      </c>
      <c r="C10" s="475" t="s">
        <v>482</v>
      </c>
      <c r="D10" s="711">
        <v>50000</v>
      </c>
      <c r="E10" s="712">
        <v>174000</v>
      </c>
      <c r="F10" s="476">
        <f>SUM(D10:E10)</f>
        <v>224000</v>
      </c>
      <c r="G10" s="4"/>
      <c r="H10" s="4"/>
      <c r="I10" s="4"/>
      <c r="J10" s="304"/>
    </row>
    <row r="11" spans="1:10" ht="23.25" customHeight="1" x14ac:dyDescent="0.2">
      <c r="B11" s="1137" t="s">
        <v>498</v>
      </c>
      <c r="C11" s="1138" t="s">
        <v>913</v>
      </c>
      <c r="D11" s="713">
        <v>112146</v>
      </c>
      <c r="E11" s="712">
        <v>172518</v>
      </c>
      <c r="F11" s="476">
        <f>SUM(D11:E11)</f>
        <v>284664</v>
      </c>
      <c r="G11" s="4"/>
      <c r="H11" s="4"/>
      <c r="I11" s="4"/>
      <c r="J11" s="314"/>
    </row>
    <row r="12" spans="1:10" ht="22.5" customHeight="1" x14ac:dyDescent="0.2">
      <c r="B12" s="1137" t="s">
        <v>499</v>
      </c>
      <c r="C12" s="477" t="s">
        <v>1134</v>
      </c>
      <c r="D12" s="713">
        <v>53301</v>
      </c>
      <c r="E12" s="712">
        <v>188067</v>
      </c>
      <c r="F12" s="476">
        <f>SUM(D12:E12)</f>
        <v>241368</v>
      </c>
      <c r="G12" s="4"/>
      <c r="H12" s="4"/>
      <c r="I12" s="4"/>
      <c r="J12" s="304"/>
    </row>
    <row r="13" spans="1:10" ht="23.25" customHeight="1" x14ac:dyDescent="0.2">
      <c r="B13" s="1139" t="s">
        <v>500</v>
      </c>
      <c r="C13" s="477"/>
      <c r="D13" s="714">
        <f>SUM(D10:D12)</f>
        <v>215447</v>
      </c>
      <c r="E13" s="715">
        <f>SUM(E10:E12)</f>
        <v>534585</v>
      </c>
      <c r="F13" s="478">
        <f>SUM(D13:E13)</f>
        <v>750032</v>
      </c>
      <c r="G13" s="4"/>
      <c r="H13" s="4"/>
      <c r="I13" s="4"/>
      <c r="J13" s="304"/>
    </row>
    <row r="14" spans="1:10" ht="15.95" customHeight="1" x14ac:dyDescent="0.2">
      <c r="B14" s="1140"/>
      <c r="C14" s="118"/>
      <c r="D14" s="148"/>
      <c r="E14" s="129"/>
      <c r="F14" s="259"/>
      <c r="G14" s="4"/>
      <c r="H14" s="4"/>
      <c r="I14" s="4"/>
      <c r="J14" s="304"/>
    </row>
    <row r="15" spans="1:10" s="142" customFormat="1" ht="17.25" customHeight="1" x14ac:dyDescent="0.2">
      <c r="B15" s="1141" t="s">
        <v>501</v>
      </c>
      <c r="C15" s="292"/>
      <c r="D15" s="422">
        <v>4500</v>
      </c>
      <c r="E15" s="130"/>
      <c r="F15" s="423">
        <f>D15+E15</f>
        <v>4500</v>
      </c>
      <c r="J15" s="305"/>
    </row>
    <row r="16" spans="1:10" ht="15.95" customHeight="1" x14ac:dyDescent="0.2">
      <c r="B16" s="1142"/>
      <c r="C16" s="119"/>
      <c r="D16" s="148"/>
      <c r="E16" s="129"/>
      <c r="F16" s="259"/>
      <c r="G16" s="4"/>
      <c r="H16" s="4"/>
      <c r="I16" s="4"/>
      <c r="J16" s="304"/>
    </row>
    <row r="17" spans="1:10" ht="15.95" customHeight="1" x14ac:dyDescent="0.2">
      <c r="B17" s="1309" t="s">
        <v>502</v>
      </c>
      <c r="C17" s="1310"/>
      <c r="D17" s="148"/>
      <c r="E17" s="129"/>
      <c r="F17" s="259"/>
      <c r="G17" s="4"/>
      <c r="H17" s="4"/>
      <c r="I17" s="4"/>
      <c r="J17" s="304"/>
    </row>
    <row r="18" spans="1:10" ht="15.95" customHeight="1" x14ac:dyDescent="0.2">
      <c r="B18" s="1140"/>
      <c r="C18" s="118"/>
      <c r="D18" s="148"/>
      <c r="E18" s="129"/>
      <c r="F18" s="259"/>
      <c r="G18" s="4"/>
      <c r="H18" s="4"/>
      <c r="I18" s="4"/>
      <c r="J18" s="304"/>
    </row>
    <row r="19" spans="1:10" ht="78.75" customHeight="1" x14ac:dyDescent="0.2">
      <c r="B19" s="1143" t="s">
        <v>503</v>
      </c>
      <c r="C19" s="120" t="s">
        <v>504</v>
      </c>
      <c r="D19" s="148">
        <v>0</v>
      </c>
      <c r="E19" s="129"/>
      <c r="F19" s="259">
        <f t="shared" ref="F19:F29" si="0">SUM(D19:E19)</f>
        <v>0</v>
      </c>
      <c r="G19" s="4"/>
      <c r="H19" s="4"/>
      <c r="I19" s="4"/>
      <c r="J19" s="304"/>
    </row>
    <row r="20" spans="1:10" ht="15.95" customHeight="1" x14ac:dyDescent="0.2">
      <c r="A20" s="4"/>
      <c r="B20" s="1142" t="s">
        <v>505</v>
      </c>
      <c r="C20" s="119"/>
      <c r="D20" s="422">
        <f>SUM(D18:D19)</f>
        <v>0</v>
      </c>
      <c r="E20" s="130"/>
      <c r="F20" s="423">
        <f t="shared" si="0"/>
        <v>0</v>
      </c>
      <c r="G20" s="4"/>
      <c r="H20" s="4"/>
      <c r="I20" s="4"/>
      <c r="J20" s="304"/>
    </row>
    <row r="21" spans="1:10" ht="15.95" customHeight="1" x14ac:dyDescent="0.2">
      <c r="A21" s="4"/>
      <c r="B21" s="1142"/>
      <c r="C21" s="119"/>
      <c r="D21" s="148"/>
      <c r="E21" s="129"/>
      <c r="F21" s="259"/>
      <c r="G21" s="4"/>
      <c r="H21" s="4"/>
      <c r="I21" s="4"/>
      <c r="J21" s="304"/>
    </row>
    <row r="22" spans="1:10" ht="15.95" customHeight="1" x14ac:dyDescent="0.2">
      <c r="A22" s="4"/>
      <c r="B22" s="1135" t="s">
        <v>506</v>
      </c>
      <c r="C22" s="119"/>
      <c r="D22" s="148"/>
      <c r="E22" s="129"/>
      <c r="F22" s="259"/>
      <c r="G22" s="4"/>
      <c r="H22" s="4"/>
      <c r="I22" s="4"/>
      <c r="J22" s="304"/>
    </row>
    <row r="23" spans="1:10" ht="15.95" customHeight="1" x14ac:dyDescent="0.2">
      <c r="A23" s="4"/>
      <c r="B23" s="1140" t="s">
        <v>507</v>
      </c>
      <c r="C23" s="119"/>
      <c r="D23" s="148"/>
      <c r="E23" s="129"/>
      <c r="F23" s="259">
        <f t="shared" si="0"/>
        <v>0</v>
      </c>
      <c r="G23" s="4"/>
      <c r="H23" s="4"/>
      <c r="I23" s="4"/>
      <c r="J23" s="304"/>
    </row>
    <row r="24" spans="1:10" s="142" customFormat="1" ht="15.95" customHeight="1" x14ac:dyDescent="0.2">
      <c r="B24" s="304" t="s">
        <v>94</v>
      </c>
      <c r="C24" s="147"/>
      <c r="D24" s="148">
        <v>0</v>
      </c>
      <c r="E24" s="129"/>
      <c r="F24" s="259">
        <f t="shared" si="0"/>
        <v>0</v>
      </c>
      <c r="G24" s="4"/>
      <c r="J24" s="305"/>
    </row>
    <row r="25" spans="1:10" s="142" customFormat="1" ht="15.95" customHeight="1" x14ac:dyDescent="0.2">
      <c r="B25" s="304" t="s">
        <v>479</v>
      </c>
      <c r="C25" s="147"/>
      <c r="D25" s="148">
        <v>9000</v>
      </c>
      <c r="E25" s="129"/>
      <c r="F25" s="259">
        <f>SUM(D25:E25)</f>
        <v>9000</v>
      </c>
      <c r="G25" s="4"/>
      <c r="J25" s="305"/>
    </row>
    <row r="26" spans="1:10" ht="15.95" customHeight="1" x14ac:dyDescent="0.2">
      <c r="A26" s="4"/>
      <c r="B26" s="1140" t="s">
        <v>508</v>
      </c>
      <c r="C26" s="119"/>
      <c r="D26" s="148">
        <v>0</v>
      </c>
      <c r="E26" s="129"/>
      <c r="F26" s="259">
        <f t="shared" si="0"/>
        <v>0</v>
      </c>
      <c r="G26" s="4"/>
      <c r="H26" s="4"/>
      <c r="I26" s="4"/>
      <c r="J26" s="304"/>
    </row>
    <row r="27" spans="1:10" ht="15.95" customHeight="1" x14ac:dyDescent="0.2">
      <c r="A27" s="4"/>
      <c r="B27" s="1140" t="s">
        <v>509</v>
      </c>
      <c r="C27" s="119"/>
      <c r="D27" s="148"/>
      <c r="E27" s="129"/>
      <c r="F27" s="259">
        <f t="shared" si="0"/>
        <v>0</v>
      </c>
      <c r="G27" s="4"/>
      <c r="H27" s="4"/>
      <c r="I27" s="4"/>
      <c r="J27" s="304"/>
    </row>
    <row r="28" spans="1:10" ht="15.95" customHeight="1" x14ac:dyDescent="0.2">
      <c r="A28" s="4"/>
      <c r="B28" s="1142" t="s">
        <v>510</v>
      </c>
      <c r="C28" s="119"/>
      <c r="D28" s="422">
        <f>SUM(D23:D27)</f>
        <v>9000</v>
      </c>
      <c r="E28" s="130">
        <f>SUM(E23:E27)</f>
        <v>0</v>
      </c>
      <c r="F28" s="423">
        <f t="shared" si="0"/>
        <v>9000</v>
      </c>
      <c r="G28" s="4"/>
      <c r="H28" s="4"/>
      <c r="I28" s="4"/>
      <c r="J28" s="304"/>
    </row>
    <row r="29" spans="1:10" ht="15.95" customHeight="1" x14ac:dyDescent="0.2">
      <c r="A29" s="4"/>
      <c r="B29" s="1142"/>
      <c r="C29" s="119"/>
      <c r="D29" s="148"/>
      <c r="E29" s="129"/>
      <c r="F29" s="424">
        <f t="shared" si="0"/>
        <v>0</v>
      </c>
      <c r="G29" s="4"/>
      <c r="H29" s="4"/>
      <c r="I29" s="4"/>
      <c r="J29" s="304"/>
    </row>
    <row r="30" spans="1:10" ht="15.95" customHeight="1" x14ac:dyDescent="0.2">
      <c r="A30" s="4"/>
      <c r="B30" s="1144" t="s">
        <v>511</v>
      </c>
      <c r="C30" s="1145"/>
      <c r="D30" s="1146">
        <f>D13+D15+D20+D28</f>
        <v>228947</v>
      </c>
      <c r="E30" s="1146">
        <f>E13+E15+E20+E28</f>
        <v>534585</v>
      </c>
      <c r="F30" s="1147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F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842" customWidth="1"/>
    <col min="2" max="2" width="57.5703125" style="872" customWidth="1"/>
    <col min="3" max="3" width="8.7109375" style="279" customWidth="1"/>
    <col min="4" max="4" width="9.5703125" style="279" customWidth="1"/>
    <col min="5" max="5" width="8.28515625" style="279" customWidth="1"/>
    <col min="6" max="6" width="44.28515625" style="843" customWidth="1"/>
    <col min="7" max="16384" width="9.140625" style="843"/>
  </cols>
  <sheetData>
    <row r="1" spans="1:6" x14ac:dyDescent="0.15">
      <c r="B1" s="1318" t="s">
        <v>1218</v>
      </c>
      <c r="C1" s="1318"/>
      <c r="D1" s="1318"/>
      <c r="E1" s="1318"/>
    </row>
    <row r="2" spans="1:6" x14ac:dyDescent="0.15">
      <c r="B2" s="844"/>
    </row>
    <row r="3" spans="1:6" ht="9.75" x14ac:dyDescent="0.2">
      <c r="A3" s="1267" t="s">
        <v>51</v>
      </c>
      <c r="B3" s="1267"/>
      <c r="C3" s="1267"/>
      <c r="D3" s="1267"/>
      <c r="E3" s="1267"/>
    </row>
    <row r="4" spans="1:6" ht="11.25" customHeight="1" x14ac:dyDescent="0.2">
      <c r="A4" s="1267" t="s">
        <v>1033</v>
      </c>
      <c r="B4" s="1267"/>
      <c r="C4" s="1267"/>
      <c r="D4" s="1267"/>
      <c r="E4" s="1267"/>
    </row>
    <row r="5" spans="1:6" ht="9.75" x14ac:dyDescent="0.2">
      <c r="A5" s="1267" t="s">
        <v>778</v>
      </c>
      <c r="B5" s="1267"/>
      <c r="C5" s="1267"/>
      <c r="D5" s="1267"/>
      <c r="E5" s="1267"/>
    </row>
    <row r="6" spans="1:6" x14ac:dyDescent="0.15">
      <c r="B6" s="1322" t="s">
        <v>245</v>
      </c>
      <c r="C6" s="1323"/>
      <c r="D6" s="1323"/>
      <c r="E6" s="1323"/>
    </row>
    <row r="7" spans="1:6" ht="24" customHeight="1" x14ac:dyDescent="0.15">
      <c r="A7" s="1324" t="s">
        <v>72</v>
      </c>
      <c r="B7" s="1319" t="s">
        <v>78</v>
      </c>
      <c r="C7" s="1321" t="s">
        <v>1016</v>
      </c>
      <c r="D7" s="1321"/>
      <c r="E7" s="1321"/>
    </row>
    <row r="8" spans="1:6" ht="19.5" x14ac:dyDescent="0.15">
      <c r="A8" s="1324"/>
      <c r="B8" s="1320"/>
      <c r="C8" s="845" t="s">
        <v>59</v>
      </c>
      <c r="D8" s="845" t="s">
        <v>60</v>
      </c>
      <c r="E8" s="845" t="s">
        <v>61</v>
      </c>
      <c r="F8" s="846"/>
    </row>
    <row r="9" spans="1:6" ht="9.75" x14ac:dyDescent="0.15">
      <c r="A9" s="1103" t="s">
        <v>419</v>
      </c>
      <c r="B9" s="847" t="s">
        <v>79</v>
      </c>
      <c r="C9" s="1104"/>
      <c r="D9" s="1104"/>
      <c r="E9" s="848"/>
    </row>
    <row r="10" spans="1:6" ht="10.5" thickBot="1" x14ac:dyDescent="0.2">
      <c r="A10" s="1105" t="s">
        <v>427</v>
      </c>
      <c r="B10" s="849" t="s">
        <v>80</v>
      </c>
      <c r="C10" s="850"/>
      <c r="E10" s="851"/>
    </row>
    <row r="11" spans="1:6" s="854" customFormat="1" ht="10.5" thickBot="1" x14ac:dyDescent="0.25">
      <c r="A11" s="1106" t="s">
        <v>428</v>
      </c>
      <c r="B11" s="852" t="s">
        <v>150</v>
      </c>
      <c r="C11" s="853">
        <f>C12+C13+C14+C17+C15+C16</f>
        <v>353454</v>
      </c>
      <c r="D11" s="853">
        <f t="shared" ref="D11" si="0">D12+D13+D14+D17+D15+D16</f>
        <v>105325</v>
      </c>
      <c r="E11" s="1107">
        <f>E12+E13+E14+E17+E15+E16</f>
        <v>458779</v>
      </c>
    </row>
    <row r="12" spans="1:6" s="854" customFormat="1" x14ac:dyDescent="0.15">
      <c r="A12" s="1108" t="s">
        <v>429</v>
      </c>
      <c r="B12" s="855" t="s">
        <v>147</v>
      </c>
      <c r="C12" s="891">
        <v>148399</v>
      </c>
      <c r="D12" s="891"/>
      <c r="E12" s="892">
        <f t="shared" ref="E12:E17" si="1">C12+D12</f>
        <v>148399</v>
      </c>
    </row>
    <row r="13" spans="1:6" s="854" customFormat="1" x14ac:dyDescent="0.15">
      <c r="A13" s="1108" t="s">
        <v>430</v>
      </c>
      <c r="B13" s="855" t="s">
        <v>148</v>
      </c>
      <c r="C13" s="891">
        <v>99564</v>
      </c>
      <c r="D13" s="891"/>
      <c r="E13" s="893">
        <f t="shared" si="1"/>
        <v>99564</v>
      </c>
    </row>
    <row r="14" spans="1:6" s="854" customFormat="1" x14ac:dyDescent="0.15">
      <c r="A14" s="1108" t="s">
        <v>431</v>
      </c>
      <c r="B14" s="855" t="s">
        <v>149</v>
      </c>
      <c r="C14" s="891">
        <v>0</v>
      </c>
      <c r="D14" s="891">
        <v>0</v>
      </c>
      <c r="E14" s="893">
        <f t="shared" si="1"/>
        <v>0</v>
      </c>
    </row>
    <row r="15" spans="1:6" s="854" customFormat="1" x14ac:dyDescent="0.15">
      <c r="A15" s="1108" t="s">
        <v>432</v>
      </c>
      <c r="B15" s="855" t="s">
        <v>917</v>
      </c>
      <c r="C15" s="891">
        <v>50524</v>
      </c>
      <c r="D15" s="891">
        <v>105325</v>
      </c>
      <c r="E15" s="893">
        <f>C15+D15</f>
        <v>155849</v>
      </c>
    </row>
    <row r="16" spans="1:6" s="854" customFormat="1" x14ac:dyDescent="0.15">
      <c r="A16" s="1108" t="s">
        <v>433</v>
      </c>
      <c r="B16" s="855" t="s">
        <v>918</v>
      </c>
      <c r="C16" s="891">
        <v>44770</v>
      </c>
      <c r="D16" s="891"/>
      <c r="E16" s="893">
        <f t="shared" si="1"/>
        <v>44770</v>
      </c>
    </row>
    <row r="17" spans="1:6" s="854" customFormat="1" ht="9" thickBot="1" x14ac:dyDescent="0.2">
      <c r="A17" s="1105" t="s">
        <v>434</v>
      </c>
      <c r="B17" s="1070" t="s">
        <v>165</v>
      </c>
      <c r="C17" s="1071">
        <v>10197</v>
      </c>
      <c r="D17" s="1071"/>
      <c r="E17" s="1072">
        <f t="shared" si="1"/>
        <v>10197</v>
      </c>
    </row>
    <row r="18" spans="1:6" s="854" customFormat="1" ht="10.5" thickBot="1" x14ac:dyDescent="0.25">
      <c r="A18" s="1109" t="s">
        <v>463</v>
      </c>
      <c r="B18" s="858" t="s">
        <v>151</v>
      </c>
      <c r="C18" s="935">
        <v>0</v>
      </c>
      <c r="D18" s="935">
        <v>0</v>
      </c>
      <c r="E18" s="936">
        <v>0</v>
      </c>
    </row>
    <row r="19" spans="1:6" s="854" customFormat="1" ht="10.5" thickBot="1" x14ac:dyDescent="0.25">
      <c r="A19" s="1106" t="s">
        <v>464</v>
      </c>
      <c r="B19" s="852" t="s">
        <v>169</v>
      </c>
      <c r="C19" s="888">
        <v>0</v>
      </c>
      <c r="D19" s="888">
        <v>0</v>
      </c>
      <c r="E19" s="1110">
        <f>C19+D19</f>
        <v>0</v>
      </c>
    </row>
    <row r="20" spans="1:6" s="854" customFormat="1" ht="10.5" thickBot="1" x14ac:dyDescent="0.25">
      <c r="A20" s="1106" t="s">
        <v>465</v>
      </c>
      <c r="B20" s="852" t="s">
        <v>235</v>
      </c>
      <c r="C20" s="888">
        <v>0</v>
      </c>
      <c r="D20" s="888">
        <v>0</v>
      </c>
      <c r="E20" s="1110">
        <f>C20+D20</f>
        <v>0</v>
      </c>
    </row>
    <row r="21" spans="1:6" x14ac:dyDescent="0.15">
      <c r="A21" s="1108"/>
      <c r="B21" s="859"/>
      <c r="C21" s="856"/>
      <c r="D21" s="856"/>
      <c r="E21" s="857"/>
    </row>
    <row r="22" spans="1:6" ht="9.75" x14ac:dyDescent="0.2">
      <c r="A22" s="1111" t="s">
        <v>468</v>
      </c>
      <c r="B22" s="849" t="s">
        <v>17</v>
      </c>
      <c r="C22" s="860"/>
      <c r="D22" s="860"/>
      <c r="E22" s="861"/>
    </row>
    <row r="23" spans="1:6" ht="9.75" x14ac:dyDescent="0.2">
      <c r="A23" s="1108" t="s">
        <v>469</v>
      </c>
      <c r="B23" s="932" t="s">
        <v>702</v>
      </c>
      <c r="C23" s="880">
        <f>C25+C24</f>
        <v>5889</v>
      </c>
      <c r="D23" s="880">
        <f>D25+D24</f>
        <v>175</v>
      </c>
      <c r="E23" s="901">
        <f>E25+E24</f>
        <v>6064</v>
      </c>
    </row>
    <row r="24" spans="1:6" x14ac:dyDescent="0.15">
      <c r="A24" s="1108" t="s">
        <v>470</v>
      </c>
      <c r="B24" s="132" t="s">
        <v>1017</v>
      </c>
      <c r="C24" s="850">
        <v>5889</v>
      </c>
      <c r="D24" s="850"/>
      <c r="E24" s="881">
        <f>SUM(C24:D24)</f>
        <v>5889</v>
      </c>
    </row>
    <row r="25" spans="1:6" x14ac:dyDescent="0.15">
      <c r="A25" s="1108" t="s">
        <v>471</v>
      </c>
      <c r="B25" s="132" t="s">
        <v>815</v>
      </c>
      <c r="C25" s="850"/>
      <c r="D25" s="850">
        <v>175</v>
      </c>
      <c r="E25" s="881">
        <f>SUM(C25:D25)</f>
        <v>175</v>
      </c>
      <c r="F25" s="132"/>
    </row>
    <row r="26" spans="1:6" ht="9.75" x14ac:dyDescent="0.2">
      <c r="A26" s="1108" t="s">
        <v>472</v>
      </c>
      <c r="B26" s="862" t="s">
        <v>816</v>
      </c>
      <c r="C26" s="880">
        <f>C27</f>
        <v>0</v>
      </c>
      <c r="D26" s="880">
        <f t="shared" ref="D26" si="2">D27</f>
        <v>0</v>
      </c>
      <c r="E26" s="901">
        <f t="shared" ref="E26" si="3">E27</f>
        <v>0</v>
      </c>
    </row>
    <row r="27" spans="1:6" x14ac:dyDescent="0.15">
      <c r="A27" s="1108"/>
      <c r="B27" s="159"/>
      <c r="C27" s="856"/>
      <c r="D27" s="856"/>
      <c r="E27" s="857"/>
    </row>
    <row r="28" spans="1:6" ht="9.75" x14ac:dyDescent="0.2">
      <c r="A28" s="1108" t="s">
        <v>473</v>
      </c>
      <c r="B28" s="933" t="s">
        <v>821</v>
      </c>
      <c r="C28" s="880">
        <f>SUM(C29:C33)</f>
        <v>29711</v>
      </c>
      <c r="D28" s="880">
        <f>SUM(D29:D33)</f>
        <v>0</v>
      </c>
      <c r="E28" s="901">
        <f>SUM(E29:E33)</f>
        <v>29711</v>
      </c>
    </row>
    <row r="29" spans="1:6" x14ac:dyDescent="0.15">
      <c r="A29" s="1108" t="s">
        <v>474</v>
      </c>
      <c r="B29" s="934" t="s">
        <v>1133</v>
      </c>
      <c r="C29" s="850">
        <v>20</v>
      </c>
      <c r="D29" s="850"/>
      <c r="E29" s="881">
        <f>C29+D29</f>
        <v>20</v>
      </c>
    </row>
    <row r="30" spans="1:6" x14ac:dyDescent="0.15">
      <c r="A30" s="1108" t="s">
        <v>475</v>
      </c>
      <c r="B30" s="934" t="s">
        <v>1193</v>
      </c>
      <c r="C30" s="850">
        <v>240</v>
      </c>
      <c r="D30" s="850"/>
      <c r="E30" s="881">
        <f>C30+D30</f>
        <v>240</v>
      </c>
    </row>
    <row r="31" spans="1:6" s="884" customFormat="1" ht="15.75" customHeight="1" x14ac:dyDescent="0.2">
      <c r="A31" s="1117" t="s">
        <v>476</v>
      </c>
      <c r="B31" s="865" t="s">
        <v>861</v>
      </c>
      <c r="C31" s="882">
        <v>12261</v>
      </c>
      <c r="D31" s="882"/>
      <c r="E31" s="864">
        <f t="shared" ref="E31:E33" si="4">SUM(C31:D31)</f>
        <v>12261</v>
      </c>
      <c r="F31" s="886"/>
    </row>
    <row r="32" spans="1:6" s="884" customFormat="1" ht="15.75" customHeight="1" x14ac:dyDescent="0.2">
      <c r="A32" s="1117" t="s">
        <v>477</v>
      </c>
      <c r="B32" s="885" t="s">
        <v>1018</v>
      </c>
      <c r="C32" s="882">
        <v>5000</v>
      </c>
      <c r="D32" s="883"/>
      <c r="E32" s="864">
        <f t="shared" si="4"/>
        <v>5000</v>
      </c>
      <c r="F32" s="886"/>
    </row>
    <row r="33" spans="1:6" s="884" customFormat="1" ht="15.75" customHeight="1" x14ac:dyDescent="0.2">
      <c r="A33" s="1117" t="s">
        <v>478</v>
      </c>
      <c r="B33" s="863" t="s">
        <v>725</v>
      </c>
      <c r="C33" s="882">
        <v>12190</v>
      </c>
      <c r="D33" s="883"/>
      <c r="E33" s="864">
        <f t="shared" si="4"/>
        <v>12190</v>
      </c>
      <c r="F33" s="886"/>
    </row>
    <row r="34" spans="1:6" ht="11.25" customHeight="1" x14ac:dyDescent="0.2">
      <c r="A34" s="1108" t="s">
        <v>487</v>
      </c>
      <c r="B34" s="932" t="s">
        <v>817</v>
      </c>
      <c r="C34" s="880">
        <f>C35</f>
        <v>0</v>
      </c>
      <c r="D34" s="880">
        <f t="shared" ref="D34" si="5">D35</f>
        <v>2099</v>
      </c>
      <c r="E34" s="901">
        <f t="shared" ref="E34" si="6">E35</f>
        <v>2099</v>
      </c>
    </row>
    <row r="35" spans="1:6" ht="11.25" customHeight="1" x14ac:dyDescent="0.15">
      <c r="A35" s="1108" t="s">
        <v>488</v>
      </c>
      <c r="B35" s="887" t="s">
        <v>761</v>
      </c>
      <c r="C35" s="850"/>
      <c r="D35" s="850">
        <v>2099</v>
      </c>
      <c r="E35" s="881">
        <f>SUM(C35:D35)</f>
        <v>2099</v>
      </c>
      <c r="F35" s="132"/>
    </row>
    <row r="36" spans="1:6" ht="9.75" x14ac:dyDescent="0.2">
      <c r="A36" s="1108" t="s">
        <v>489</v>
      </c>
      <c r="B36" s="933" t="s">
        <v>68</v>
      </c>
      <c r="C36" s="880">
        <f>SUM(C37:C37)</f>
        <v>2315</v>
      </c>
      <c r="D36" s="880">
        <f>SUM(D37:D37)</f>
        <v>0</v>
      </c>
      <c r="E36" s="901">
        <f>SUM(E37:E37)</f>
        <v>2315</v>
      </c>
    </row>
    <row r="37" spans="1:6" ht="10.5" customHeight="1" thickBot="1" x14ac:dyDescent="0.2">
      <c r="A37" s="1105" t="s">
        <v>490</v>
      </c>
      <c r="B37" s="132" t="s">
        <v>844</v>
      </c>
      <c r="C37" s="850">
        <v>2315</v>
      </c>
      <c r="D37" s="850"/>
      <c r="E37" s="881">
        <f t="shared" ref="E37" si="7">C37+D37</f>
        <v>2315</v>
      </c>
      <c r="F37" s="132"/>
    </row>
    <row r="38" spans="1:6" ht="10.5" thickBot="1" x14ac:dyDescent="0.25">
      <c r="A38" s="1106" t="s">
        <v>491</v>
      </c>
      <c r="B38" s="866" t="s">
        <v>145</v>
      </c>
      <c r="C38" s="888">
        <f>C28+C36+C23+C26+C34</f>
        <v>37915</v>
      </c>
      <c r="D38" s="888">
        <f>D28+D36+D23+D26+D34</f>
        <v>2274</v>
      </c>
      <c r="E38" s="1110">
        <f>E28+E36+E23+E26+E34</f>
        <v>40189</v>
      </c>
    </row>
    <row r="39" spans="1:6" ht="10.5" thickBot="1" x14ac:dyDescent="0.25">
      <c r="A39" s="1112"/>
      <c r="B39" s="867"/>
      <c r="C39" s="860"/>
      <c r="D39" s="860"/>
      <c r="E39" s="861"/>
    </row>
    <row r="40" spans="1:6" ht="10.5" thickBot="1" x14ac:dyDescent="0.25">
      <c r="A40" s="1109" t="s">
        <v>492</v>
      </c>
      <c r="B40" s="866" t="s">
        <v>703</v>
      </c>
      <c r="C40" s="888">
        <v>0</v>
      </c>
      <c r="D40" s="888">
        <v>0</v>
      </c>
      <c r="E40" s="1110">
        <f>C40+D40</f>
        <v>0</v>
      </c>
    </row>
    <row r="41" spans="1:6" ht="10.5" thickBot="1" x14ac:dyDescent="0.25">
      <c r="A41" s="1112"/>
      <c r="B41" s="867"/>
      <c r="C41" s="860"/>
      <c r="D41" s="860"/>
      <c r="E41" s="861"/>
    </row>
    <row r="42" spans="1:6" ht="10.5" thickBot="1" x14ac:dyDescent="0.25">
      <c r="A42" s="1109" t="s">
        <v>493</v>
      </c>
      <c r="B42" s="866" t="s">
        <v>84</v>
      </c>
      <c r="C42" s="888">
        <f>C11+C18+IC19+C20+C28+C36+C40+C19+C26+C34+C23</f>
        <v>391369</v>
      </c>
      <c r="D42" s="888">
        <f>D11+D18+ID19+D20+D28+D36+D40+D19+D26+D34+D23</f>
        <v>107599</v>
      </c>
      <c r="E42" s="1110">
        <f>E11+E18+IE19+E20+E28+E36+E40+E19+E26+E34+E23</f>
        <v>498968</v>
      </c>
    </row>
    <row r="43" spans="1:6" ht="9.75" x14ac:dyDescent="0.2">
      <c r="A43" s="1108"/>
      <c r="B43" s="867"/>
      <c r="C43" s="860"/>
      <c r="D43" s="860"/>
      <c r="E43" s="861"/>
    </row>
    <row r="44" spans="1:6" ht="9.75" x14ac:dyDescent="0.2">
      <c r="A44" s="1108"/>
      <c r="B44" s="868" t="s">
        <v>270</v>
      </c>
      <c r="C44" s="860"/>
      <c r="D44" s="860"/>
      <c r="E44" s="861"/>
    </row>
    <row r="45" spans="1:6" x14ac:dyDescent="0.15">
      <c r="A45" s="1108"/>
      <c r="B45" s="159"/>
      <c r="C45" s="856"/>
      <c r="D45" s="856"/>
      <c r="E45" s="857"/>
    </row>
    <row r="46" spans="1:6" ht="10.5" thickBot="1" x14ac:dyDescent="0.25">
      <c r="A46" s="1105" t="s">
        <v>494</v>
      </c>
      <c r="B46" s="867" t="s">
        <v>19</v>
      </c>
      <c r="C46" s="880">
        <f>SUM(C45)</f>
        <v>0</v>
      </c>
      <c r="D46" s="880">
        <f t="shared" ref="D46:E46" si="8">SUM(D45)</f>
        <v>0</v>
      </c>
      <c r="E46" s="901">
        <f t="shared" si="8"/>
        <v>0</v>
      </c>
    </row>
    <row r="47" spans="1:6" ht="10.5" thickBot="1" x14ac:dyDescent="0.25">
      <c r="A47" s="1109" t="s">
        <v>495</v>
      </c>
      <c r="B47" s="866" t="s">
        <v>586</v>
      </c>
      <c r="C47" s="888">
        <f>SUM(C46)</f>
        <v>0</v>
      </c>
      <c r="D47" s="888">
        <f>SUM(D46)</f>
        <v>0</v>
      </c>
      <c r="E47" s="1110">
        <f>SUM(C47:D47)</f>
        <v>0</v>
      </c>
    </row>
    <row r="48" spans="1:6" ht="9.75" x14ac:dyDescent="0.2">
      <c r="A48" s="1108"/>
      <c r="B48" s="867"/>
      <c r="C48" s="860"/>
      <c r="D48" s="860"/>
      <c r="E48" s="861"/>
    </row>
    <row r="49" spans="1:6" ht="9.75" x14ac:dyDescent="0.2">
      <c r="A49" s="1108"/>
      <c r="B49" s="868" t="s">
        <v>587</v>
      </c>
      <c r="C49" s="860"/>
      <c r="D49" s="860"/>
      <c r="E49" s="861"/>
    </row>
    <row r="50" spans="1:6" x14ac:dyDescent="0.15">
      <c r="A50" s="1108" t="s">
        <v>544</v>
      </c>
      <c r="B50" s="159" t="s">
        <v>152</v>
      </c>
      <c r="C50" s="850">
        <v>0</v>
      </c>
      <c r="D50" s="850">
        <v>100</v>
      </c>
      <c r="E50" s="881">
        <f>SUM(C50:D50)</f>
        <v>100</v>
      </c>
      <c r="F50" s="869"/>
    </row>
    <row r="51" spans="1:6" x14ac:dyDescent="0.15">
      <c r="A51" s="1108" t="s">
        <v>545</v>
      </c>
      <c r="B51" s="159" t="s">
        <v>153</v>
      </c>
      <c r="C51" s="850">
        <v>0</v>
      </c>
      <c r="D51" s="850">
        <v>0</v>
      </c>
      <c r="E51" s="881">
        <f>SUM(C51:D51)</f>
        <v>0</v>
      </c>
    </row>
    <row r="52" spans="1:6" ht="10.5" thickBot="1" x14ac:dyDescent="0.25">
      <c r="A52" s="1105" t="s">
        <v>546</v>
      </c>
      <c r="B52" s="867" t="s">
        <v>19</v>
      </c>
      <c r="C52" s="880">
        <f>SUM(C50:C51)</f>
        <v>0</v>
      </c>
      <c r="D52" s="880">
        <f>SUM(D50:D51)</f>
        <v>100</v>
      </c>
      <c r="E52" s="901">
        <f>SUM(E50:E51)</f>
        <v>100</v>
      </c>
    </row>
    <row r="53" spans="1:6" ht="10.5" thickBot="1" x14ac:dyDescent="0.25">
      <c r="A53" s="1109" t="s">
        <v>547</v>
      </c>
      <c r="B53" s="866" t="s">
        <v>154</v>
      </c>
      <c r="C53" s="888">
        <f>C52</f>
        <v>0</v>
      </c>
      <c r="D53" s="888">
        <f>D52</f>
        <v>100</v>
      </c>
      <c r="E53" s="1110">
        <f>E52</f>
        <v>100</v>
      </c>
    </row>
    <row r="54" spans="1:6" ht="9.75" x14ac:dyDescent="0.2">
      <c r="A54" s="1108"/>
      <c r="B54" s="867"/>
      <c r="C54" s="860"/>
      <c r="D54" s="860"/>
      <c r="E54" s="861"/>
    </row>
    <row r="55" spans="1:6" ht="9.75" x14ac:dyDescent="0.2">
      <c r="A55" s="1108"/>
      <c r="B55" s="868" t="s">
        <v>779</v>
      </c>
      <c r="C55" s="860"/>
      <c r="D55" s="860"/>
      <c r="E55" s="861"/>
    </row>
    <row r="56" spans="1:6" x14ac:dyDescent="0.15">
      <c r="A56" s="1108" t="s">
        <v>103</v>
      </c>
      <c r="B56" s="159" t="s">
        <v>152</v>
      </c>
      <c r="C56" s="850">
        <v>0</v>
      </c>
      <c r="D56" s="850">
        <v>0</v>
      </c>
      <c r="E56" s="881">
        <f>C56+D56</f>
        <v>0</v>
      </c>
      <c r="F56" s="869"/>
    </row>
    <row r="57" spans="1:6" ht="9.75" x14ac:dyDescent="0.2">
      <c r="A57" s="1108" t="s">
        <v>572</v>
      </c>
      <c r="B57" s="867" t="s">
        <v>19</v>
      </c>
      <c r="C57" s="880">
        <f>C56</f>
        <v>0</v>
      </c>
      <c r="D57" s="880">
        <f t="shared" ref="D57:E57" si="9">D56</f>
        <v>0</v>
      </c>
      <c r="E57" s="901">
        <f t="shared" si="9"/>
        <v>0</v>
      </c>
    </row>
    <row r="58" spans="1:6" x14ac:dyDescent="0.15">
      <c r="A58" s="1108" t="s">
        <v>573</v>
      </c>
      <c r="B58" s="159" t="s">
        <v>780</v>
      </c>
      <c r="C58" s="850">
        <v>0</v>
      </c>
      <c r="D58" s="850">
        <v>0</v>
      </c>
      <c r="E58" s="881">
        <f>C58+D58</f>
        <v>0</v>
      </c>
    </row>
    <row r="59" spans="1:6" ht="10.5" thickBot="1" x14ac:dyDescent="0.25">
      <c r="A59" s="1105" t="s">
        <v>106</v>
      </c>
      <c r="B59" s="867" t="s">
        <v>703</v>
      </c>
      <c r="C59" s="880">
        <f>C58</f>
        <v>0</v>
      </c>
      <c r="D59" s="880">
        <f t="shared" ref="D59:E59" si="10">D58</f>
        <v>0</v>
      </c>
      <c r="E59" s="901">
        <f t="shared" si="10"/>
        <v>0</v>
      </c>
    </row>
    <row r="60" spans="1:6" ht="10.5" thickBot="1" x14ac:dyDescent="0.25">
      <c r="A60" s="1109" t="s">
        <v>107</v>
      </c>
      <c r="B60" s="866" t="s">
        <v>781</v>
      </c>
      <c r="C60" s="888">
        <f>C57+C59</f>
        <v>0</v>
      </c>
      <c r="D60" s="888">
        <f t="shared" ref="D60:E60" si="11">D57+D59</f>
        <v>0</v>
      </c>
      <c r="E60" s="1110">
        <f t="shared" si="11"/>
        <v>0</v>
      </c>
    </row>
    <row r="61" spans="1:6" ht="9.75" x14ac:dyDescent="0.2">
      <c r="A61" s="1108"/>
      <c r="B61" s="867"/>
      <c r="C61" s="856"/>
      <c r="D61" s="856"/>
      <c r="E61" s="857"/>
    </row>
    <row r="62" spans="1:6" ht="9.75" x14ac:dyDescent="0.2">
      <c r="A62" s="1108"/>
      <c r="B62" s="868" t="s">
        <v>86</v>
      </c>
      <c r="C62" s="856"/>
      <c r="D62" s="856"/>
      <c r="E62" s="857"/>
    </row>
    <row r="63" spans="1:6" ht="9.75" x14ac:dyDescent="0.2">
      <c r="A63" s="1108" t="s">
        <v>108</v>
      </c>
      <c r="B63" s="867" t="s">
        <v>17</v>
      </c>
      <c r="C63" s="856"/>
      <c r="D63" s="856"/>
      <c r="E63" s="857"/>
    </row>
    <row r="64" spans="1:6" x14ac:dyDescent="0.15">
      <c r="A64" s="1108" t="s">
        <v>111</v>
      </c>
      <c r="B64" s="159" t="s">
        <v>85</v>
      </c>
      <c r="C64" s="850">
        <v>10000</v>
      </c>
      <c r="D64" s="850">
        <v>0</v>
      </c>
      <c r="E64" s="881">
        <f>SUM(C64:D64)</f>
        <v>10000</v>
      </c>
    </row>
    <row r="65" spans="1:5" x14ac:dyDescent="0.15">
      <c r="A65" s="1108" t="s">
        <v>114</v>
      </c>
      <c r="B65" s="159" t="s">
        <v>242</v>
      </c>
      <c r="C65" s="850">
        <v>10000</v>
      </c>
      <c r="D65" s="850">
        <v>0</v>
      </c>
      <c r="E65" s="881">
        <f t="shared" ref="E65:E68" si="12">SUM(C65:D65)</f>
        <v>10000</v>
      </c>
    </row>
    <row r="66" spans="1:5" x14ac:dyDescent="0.15">
      <c r="A66" s="1108" t="s">
        <v>115</v>
      </c>
      <c r="B66" s="159" t="s">
        <v>243</v>
      </c>
      <c r="C66" s="850">
        <v>420</v>
      </c>
      <c r="D66" s="850">
        <v>0</v>
      </c>
      <c r="E66" s="881">
        <f t="shared" si="12"/>
        <v>420</v>
      </c>
    </row>
    <row r="67" spans="1:5" x14ac:dyDescent="0.15">
      <c r="A67" s="1108" t="s">
        <v>116</v>
      </c>
      <c r="B67" s="159" t="s">
        <v>153</v>
      </c>
      <c r="C67" s="850">
        <v>0</v>
      </c>
      <c r="D67" s="850">
        <v>0</v>
      </c>
      <c r="E67" s="881">
        <f t="shared" si="12"/>
        <v>0</v>
      </c>
    </row>
    <row r="68" spans="1:5" x14ac:dyDescent="0.15">
      <c r="A68" s="1108" t="s">
        <v>117</v>
      </c>
      <c r="B68" s="159" t="s">
        <v>152</v>
      </c>
      <c r="C68" s="850">
        <v>0</v>
      </c>
      <c r="D68" s="850">
        <v>0</v>
      </c>
      <c r="E68" s="881">
        <f t="shared" si="12"/>
        <v>0</v>
      </c>
    </row>
    <row r="69" spans="1:5" ht="10.5" thickBot="1" x14ac:dyDescent="0.25">
      <c r="A69" s="1105" t="s">
        <v>120</v>
      </c>
      <c r="B69" s="867" t="s">
        <v>19</v>
      </c>
      <c r="C69" s="880">
        <f>SUM(C64:C68)</f>
        <v>20420</v>
      </c>
      <c r="D69" s="880">
        <f>SUM(D64:D68)</f>
        <v>0</v>
      </c>
      <c r="E69" s="901">
        <f>SUM(E64:E68)</f>
        <v>20420</v>
      </c>
    </row>
    <row r="70" spans="1:5" ht="10.5" thickBot="1" x14ac:dyDescent="0.25">
      <c r="A70" s="1109" t="s">
        <v>123</v>
      </c>
      <c r="B70" s="870" t="s">
        <v>87</v>
      </c>
      <c r="C70" s="888">
        <f>C69</f>
        <v>20420</v>
      </c>
      <c r="D70" s="888">
        <f>D69</f>
        <v>0</v>
      </c>
      <c r="E70" s="1110">
        <f>E69</f>
        <v>20420</v>
      </c>
    </row>
    <row r="71" spans="1:5" s="854" customFormat="1" ht="9.75" x14ac:dyDescent="0.2">
      <c r="A71" s="1108"/>
      <c r="B71" s="867"/>
      <c r="C71" s="860"/>
      <c r="D71" s="860"/>
      <c r="E71" s="861"/>
    </row>
    <row r="72" spans="1:5" s="854" customFormat="1" ht="9.75" x14ac:dyDescent="0.2">
      <c r="A72" s="1108" t="s">
        <v>126</v>
      </c>
      <c r="B72" s="867" t="s">
        <v>18</v>
      </c>
      <c r="C72" s="880">
        <f>C38+C52+C69+C46+C57</f>
        <v>58335</v>
      </c>
      <c r="D72" s="880">
        <f>D38+D52+D69+D46+D57</f>
        <v>2374</v>
      </c>
      <c r="E72" s="901">
        <f>E38+E52+E69+E46+E57</f>
        <v>60709</v>
      </c>
    </row>
    <row r="73" spans="1:5" ht="9.75" x14ac:dyDescent="0.2">
      <c r="A73" s="1108" t="s">
        <v>127</v>
      </c>
      <c r="B73" s="867" t="s">
        <v>88</v>
      </c>
      <c r="C73" s="880">
        <f>C40+C59</f>
        <v>0</v>
      </c>
      <c r="D73" s="880">
        <f>D40+D59</f>
        <v>0</v>
      </c>
      <c r="E73" s="901">
        <f>E40+E59</f>
        <v>0</v>
      </c>
    </row>
    <row r="74" spans="1:5" ht="10.5" thickBot="1" x14ac:dyDescent="0.25">
      <c r="A74" s="1105"/>
      <c r="B74" s="867"/>
      <c r="C74" s="850"/>
      <c r="D74" s="850"/>
      <c r="E74" s="881"/>
    </row>
    <row r="75" spans="1:5" s="132" customFormat="1" ht="9.75" x14ac:dyDescent="0.2">
      <c r="A75" s="1113" t="s">
        <v>130</v>
      </c>
      <c r="B75" s="1114" t="s">
        <v>89</v>
      </c>
      <c r="C75" s="1115">
        <f>C42+C70+C53+C47+C60</f>
        <v>411789</v>
      </c>
      <c r="D75" s="1115">
        <f>D42+D70+D53+D47+D60</f>
        <v>107699</v>
      </c>
      <c r="E75" s="1116">
        <f>E42+E70+E53+E47+E60</f>
        <v>519488</v>
      </c>
    </row>
    <row r="76" spans="1:5" s="132" customFormat="1" ht="9.75" x14ac:dyDescent="0.2">
      <c r="A76" s="842"/>
      <c r="B76" s="159"/>
      <c r="C76" s="279"/>
      <c r="D76" s="871"/>
      <c r="E76" s="871"/>
    </row>
    <row r="77" spans="1:5" x14ac:dyDescent="0.15">
      <c r="B77" s="159"/>
    </row>
    <row r="78" spans="1:5" x14ac:dyDescent="0.15">
      <c r="B78" s="159"/>
    </row>
    <row r="79" spans="1:5" ht="9.75" x14ac:dyDescent="0.2">
      <c r="B79" s="867"/>
    </row>
    <row r="80" spans="1:5" ht="9.75" x14ac:dyDescent="0.2">
      <c r="B80" s="867"/>
    </row>
    <row r="82" spans="2:2" ht="9.75" x14ac:dyDescent="0.2">
      <c r="B82" s="867"/>
    </row>
    <row r="83" spans="2:2" ht="9.75" x14ac:dyDescent="0.2">
      <c r="B83" s="867"/>
    </row>
    <row r="84" spans="2:2" ht="9.75" x14ac:dyDescent="0.2">
      <c r="B84" s="867"/>
    </row>
    <row r="85" spans="2:2" ht="9.75" x14ac:dyDescent="0.2">
      <c r="B85" s="867"/>
    </row>
    <row r="86" spans="2:2" ht="9.75" x14ac:dyDescent="0.2">
      <c r="B86" s="867"/>
    </row>
    <row r="87" spans="2:2" x14ac:dyDescent="0.15">
      <c r="B87" s="159"/>
    </row>
    <row r="88" spans="2:2" ht="9.75" x14ac:dyDescent="0.2">
      <c r="B88" s="867"/>
    </row>
    <row r="89" spans="2:2" ht="9.75" x14ac:dyDescent="0.2">
      <c r="B89" s="867"/>
    </row>
    <row r="90" spans="2:2" ht="9.75" x14ac:dyDescent="0.2">
      <c r="B90" s="867"/>
    </row>
    <row r="91" spans="2:2" ht="9.75" x14ac:dyDescent="0.2">
      <c r="B91" s="867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7"/>
    <col min="2" max="2" width="5.140625" style="145" customWidth="1"/>
    <col min="3" max="3" width="50.42578125" style="11" customWidth="1"/>
    <col min="4" max="4" width="11.85546875" style="81" customWidth="1"/>
    <col min="5" max="5" width="12.7109375" style="81" customWidth="1"/>
    <col min="6" max="6" width="13.5703125" style="81" customWidth="1"/>
    <col min="7" max="9" width="0" style="82" hidden="1" customWidth="1"/>
    <col min="10" max="16384" width="9.140625" style="7"/>
  </cols>
  <sheetData>
    <row r="1" spans="1:9" ht="14.45" customHeight="1" x14ac:dyDescent="0.2">
      <c r="C1" s="1325" t="s">
        <v>1219</v>
      </c>
      <c r="D1" s="1325"/>
      <c r="E1" s="1325"/>
      <c r="F1" s="1325"/>
      <c r="G1" s="1325"/>
      <c r="H1" s="1325"/>
      <c r="I1" s="1325"/>
    </row>
    <row r="2" spans="1:9" ht="14.45" customHeight="1" x14ac:dyDescent="0.2">
      <c r="C2" s="1325"/>
      <c r="D2" s="1325"/>
      <c r="E2" s="1325"/>
      <c r="F2" s="1325"/>
      <c r="G2" s="1325"/>
      <c r="H2" s="1325"/>
      <c r="I2" s="1325"/>
    </row>
    <row r="3" spans="1:9" ht="14.45" customHeight="1" x14ac:dyDescent="0.2">
      <c r="B3" s="1326" t="s">
        <v>51</v>
      </c>
      <c r="C3" s="1313"/>
      <c r="D3" s="1313"/>
      <c r="E3" s="1313"/>
      <c r="F3" s="1313"/>
      <c r="G3" s="1313"/>
      <c r="H3" s="1313"/>
      <c r="I3" s="1313"/>
    </row>
    <row r="4" spans="1:9" s="8" customFormat="1" ht="14.45" customHeight="1" x14ac:dyDescent="0.2">
      <c r="B4" s="1327" t="s">
        <v>1015</v>
      </c>
      <c r="C4" s="1313"/>
      <c r="D4" s="1313"/>
      <c r="E4" s="1313"/>
      <c r="F4" s="1313"/>
      <c r="G4" s="1313"/>
      <c r="H4" s="1313"/>
      <c r="I4" s="1313"/>
    </row>
    <row r="5" spans="1:9" s="8" customFormat="1" ht="14.45" customHeight="1" x14ac:dyDescent="0.15">
      <c r="B5" s="98"/>
    </row>
    <row r="6" spans="1:9" ht="14.45" customHeight="1" thickBot="1" x14ac:dyDescent="0.25">
      <c r="B6" s="1268" t="s">
        <v>375</v>
      </c>
      <c r="C6" s="1313"/>
      <c r="D6" s="1313"/>
      <c r="E6" s="1313"/>
      <c r="F6" s="1313"/>
      <c r="G6" s="1313"/>
      <c r="H6" s="1313"/>
      <c r="I6" s="1313"/>
    </row>
    <row r="7" spans="1:9" s="9" customFormat="1" ht="36.75" customHeight="1" x14ac:dyDescent="0.2">
      <c r="B7" s="1328" t="s">
        <v>53</v>
      </c>
      <c r="C7" s="1330" t="s">
        <v>78</v>
      </c>
      <c r="D7" s="1332" t="s">
        <v>1016</v>
      </c>
      <c r="E7" s="1332"/>
      <c r="F7" s="1333"/>
      <c r="G7" s="94"/>
    </row>
    <row r="8" spans="1:9" s="9" customFormat="1" ht="40.9" customHeight="1" thickBot="1" x14ac:dyDescent="0.25">
      <c r="B8" s="1329"/>
      <c r="C8" s="1331"/>
      <c r="D8" s="536" t="s">
        <v>59</v>
      </c>
      <c r="E8" s="536" t="s">
        <v>60</v>
      </c>
      <c r="F8" s="537" t="s">
        <v>61</v>
      </c>
      <c r="G8" s="94"/>
    </row>
    <row r="9" spans="1:9" s="9" customFormat="1" ht="10.5" customHeight="1" x14ac:dyDescent="0.2">
      <c r="A9" s="534"/>
      <c r="B9" s="1092"/>
      <c r="C9" s="109"/>
      <c r="D9" s="63"/>
      <c r="E9" s="63"/>
      <c r="F9" s="233"/>
      <c r="G9" s="94"/>
    </row>
    <row r="10" spans="1:9" s="9" customFormat="1" ht="14.45" customHeight="1" x14ac:dyDescent="0.2">
      <c r="A10" s="534"/>
      <c r="B10" s="1093"/>
      <c r="C10" s="110" t="s">
        <v>79</v>
      </c>
      <c r="D10" s="63"/>
      <c r="E10" s="63"/>
      <c r="F10" s="233"/>
      <c r="G10" s="94"/>
    </row>
    <row r="11" spans="1:9" s="9" customFormat="1" ht="14.45" customHeight="1" x14ac:dyDescent="0.2">
      <c r="A11" s="534"/>
      <c r="B11" s="1093"/>
      <c r="C11" s="111" t="s">
        <v>764</v>
      </c>
      <c r="D11" s="166"/>
      <c r="E11" s="166"/>
      <c r="F11" s="255"/>
      <c r="G11" s="94"/>
    </row>
    <row r="12" spans="1:9" s="9" customFormat="1" ht="14.45" customHeight="1" x14ac:dyDescent="0.2">
      <c r="A12" s="534"/>
      <c r="B12" s="1093" t="s">
        <v>419</v>
      </c>
      <c r="C12" s="112" t="s">
        <v>1146</v>
      </c>
      <c r="D12" s="135">
        <v>0</v>
      </c>
      <c r="E12" s="135">
        <v>0</v>
      </c>
      <c r="F12" s="254">
        <f>SUM(D12:E12)</f>
        <v>0</v>
      </c>
      <c r="G12" s="94"/>
    </row>
    <row r="13" spans="1:9" s="9" customFormat="1" ht="14.45" customHeight="1" thickBot="1" x14ac:dyDescent="0.25">
      <c r="A13" s="534"/>
      <c r="B13" s="1093" t="s">
        <v>427</v>
      </c>
      <c r="C13" s="112" t="s">
        <v>236</v>
      </c>
      <c r="D13" s="135">
        <v>0</v>
      </c>
      <c r="E13" s="135">
        <v>0</v>
      </c>
      <c r="F13" s="254">
        <f>SUM(D13:E13)</f>
        <v>0</v>
      </c>
      <c r="G13" s="94"/>
    </row>
    <row r="14" spans="1:9" s="9" customFormat="1" ht="14.45" customHeight="1" thickBot="1" x14ac:dyDescent="0.25">
      <c r="B14" s="1094" t="s">
        <v>428</v>
      </c>
      <c r="C14" s="240" t="s">
        <v>766</v>
      </c>
      <c r="D14" s="444">
        <f>SUM(D12:D13)</f>
        <v>0</v>
      </c>
      <c r="E14" s="444">
        <f>SUM(E12:E13)</f>
        <v>0</v>
      </c>
      <c r="F14" s="445">
        <f>SUM(F12:F13)</f>
        <v>0</v>
      </c>
      <c r="G14" s="94"/>
    </row>
    <row r="15" spans="1:9" s="9" customFormat="1" ht="14.45" customHeight="1" thickBot="1" x14ac:dyDescent="0.25">
      <c r="A15" s="534"/>
      <c r="B15" s="1093"/>
      <c r="C15" s="113"/>
      <c r="D15" s="106"/>
      <c r="E15" s="106"/>
      <c r="F15" s="235"/>
      <c r="G15" s="94"/>
    </row>
    <row r="16" spans="1:9" s="9" customFormat="1" ht="14.45" customHeight="1" thickBot="1" x14ac:dyDescent="0.25">
      <c r="B16" s="1094" t="s">
        <v>429</v>
      </c>
      <c r="C16" s="240" t="s">
        <v>237</v>
      </c>
      <c r="D16" s="444">
        <v>0</v>
      </c>
      <c r="E16" s="444">
        <v>0</v>
      </c>
      <c r="F16" s="444">
        <f>D16+E16</f>
        <v>0</v>
      </c>
      <c r="G16" s="139" t="e">
        <f>#REF!+#REF!</f>
        <v>#REF!</v>
      </c>
      <c r="H16" s="139" t="e">
        <f>#REF!+#REF!</f>
        <v>#REF!</v>
      </c>
      <c r="I16" s="139" t="e">
        <f>#REF!+#REF!</f>
        <v>#REF!</v>
      </c>
    </row>
    <row r="17" spans="1:9" s="9" customFormat="1" ht="14.45" customHeight="1" thickBot="1" x14ac:dyDescent="0.25">
      <c r="A17" s="534"/>
      <c r="B17" s="1093"/>
      <c r="C17" s="113"/>
      <c r="D17" s="106"/>
      <c r="E17" s="106"/>
      <c r="F17" s="106"/>
      <c r="G17" s="94"/>
    </row>
    <row r="18" spans="1:9" s="9" customFormat="1" ht="14.45" customHeight="1" thickBot="1" x14ac:dyDescent="0.25">
      <c r="B18" s="1094" t="s">
        <v>430</v>
      </c>
      <c r="C18" s="240" t="s">
        <v>765</v>
      </c>
      <c r="D18" s="444">
        <v>0</v>
      </c>
      <c r="E18" s="444">
        <v>0</v>
      </c>
      <c r="F18" s="445">
        <f>D18+E18</f>
        <v>0</v>
      </c>
      <c r="G18" s="94"/>
    </row>
    <row r="19" spans="1:9" s="9" customFormat="1" ht="12" customHeight="1" x14ac:dyDescent="0.2">
      <c r="A19" s="534"/>
      <c r="B19" s="1093"/>
      <c r="C19" s="114"/>
      <c r="D19" s="794"/>
      <c r="E19" s="794"/>
      <c r="F19" s="795"/>
      <c r="G19" s="94"/>
    </row>
    <row r="20" spans="1:9" s="8" customFormat="1" ht="14.25" customHeight="1" x14ac:dyDescent="0.2">
      <c r="A20" s="257"/>
      <c r="B20" s="1093"/>
      <c r="C20" s="283" t="s">
        <v>704</v>
      </c>
      <c r="D20" s="575"/>
      <c r="E20" s="575"/>
      <c r="F20" s="576"/>
      <c r="G20" s="98"/>
    </row>
    <row r="21" spans="1:9" s="8" customFormat="1" ht="36.75" customHeight="1" x14ac:dyDescent="0.2">
      <c r="A21" s="257"/>
      <c r="B21" s="1093" t="s">
        <v>431</v>
      </c>
      <c r="C21" s="450" t="s">
        <v>861</v>
      </c>
      <c r="D21" s="135">
        <v>630761</v>
      </c>
      <c r="E21" s="135">
        <v>0</v>
      </c>
      <c r="F21" s="254">
        <f>D21+E21</f>
        <v>630761</v>
      </c>
      <c r="G21" s="98"/>
    </row>
    <row r="22" spans="1:9" s="8" customFormat="1" ht="26.25" customHeight="1" thickBot="1" x14ac:dyDescent="0.25">
      <c r="A22" s="257"/>
      <c r="B22" s="1093">
        <v>7</v>
      </c>
      <c r="C22" s="465" t="s">
        <v>725</v>
      </c>
      <c r="D22" s="135">
        <v>259555</v>
      </c>
      <c r="E22" s="135">
        <v>0</v>
      </c>
      <c r="F22" s="254">
        <f>D22+E22</f>
        <v>259555</v>
      </c>
      <c r="G22" s="98"/>
    </row>
    <row r="23" spans="1:9" ht="14.45" customHeight="1" thickBot="1" x14ac:dyDescent="0.25">
      <c r="B23" s="1094" t="s">
        <v>433</v>
      </c>
      <c r="C23" s="717" t="s">
        <v>762</v>
      </c>
      <c r="D23" s="834">
        <f>SUM(D21:D22)</f>
        <v>890316</v>
      </c>
      <c r="E23" s="834">
        <f>SUM(E21:E22)</f>
        <v>0</v>
      </c>
      <c r="F23" s="835">
        <f>SUM(F21:F22)</f>
        <v>890316</v>
      </c>
      <c r="G23" s="81"/>
      <c r="H23" s="7"/>
      <c r="I23" s="7"/>
    </row>
    <row r="24" spans="1:9" ht="14.45" customHeight="1" thickBot="1" x14ac:dyDescent="0.25">
      <c r="A24" s="535"/>
      <c r="B24" s="1093"/>
      <c r="C24" s="113"/>
      <c r="D24" s="575"/>
      <c r="E24" s="575"/>
      <c r="F24" s="576"/>
      <c r="G24" s="81"/>
      <c r="H24" s="7"/>
      <c r="I24" s="7"/>
    </row>
    <row r="25" spans="1:9" ht="14.45" customHeight="1" thickBot="1" x14ac:dyDescent="0.25">
      <c r="B25" s="1094" t="s">
        <v>434</v>
      </c>
      <c r="C25" s="240" t="s">
        <v>763</v>
      </c>
      <c r="D25" s="834">
        <v>0</v>
      </c>
      <c r="E25" s="834">
        <v>0</v>
      </c>
      <c r="F25" s="835">
        <f>D25+E25</f>
        <v>0</v>
      </c>
      <c r="G25" s="81"/>
      <c r="H25" s="7"/>
      <c r="I25" s="7"/>
    </row>
    <row r="26" spans="1:9" ht="14.45" customHeight="1" x14ac:dyDescent="0.2">
      <c r="A26" s="535"/>
      <c r="B26" s="1093"/>
      <c r="C26" s="113"/>
      <c r="D26" s="575"/>
      <c r="E26" s="575"/>
      <c r="F26" s="575"/>
      <c r="G26" s="81"/>
      <c r="H26" s="7"/>
      <c r="I26" s="7"/>
    </row>
    <row r="27" spans="1:9" s="9" customFormat="1" ht="14.45" customHeight="1" x14ac:dyDescent="0.2">
      <c r="A27" s="534"/>
      <c r="B27" s="1093"/>
      <c r="C27" s="115" t="s">
        <v>90</v>
      </c>
      <c r="D27" s="577"/>
      <c r="E27" s="577"/>
      <c r="F27" s="578"/>
      <c r="G27" s="94"/>
    </row>
    <row r="28" spans="1:9" s="9" customFormat="1" ht="14.45" customHeight="1" thickBot="1" x14ac:dyDescent="0.25">
      <c r="A28" s="534"/>
      <c r="B28" s="1093" t="s">
        <v>463</v>
      </c>
      <c r="C28" s="11" t="s">
        <v>91</v>
      </c>
      <c r="D28" s="946">
        <v>0</v>
      </c>
      <c r="E28" s="832">
        <v>2628</v>
      </c>
      <c r="F28" s="833">
        <f>SUM(E28)</f>
        <v>2628</v>
      </c>
      <c r="G28" s="94"/>
    </row>
    <row r="29" spans="1:9" s="9" customFormat="1" ht="14.45" customHeight="1" thickBot="1" x14ac:dyDescent="0.25">
      <c r="B29" s="1094" t="s">
        <v>464</v>
      </c>
      <c r="C29" s="240" t="s">
        <v>92</v>
      </c>
      <c r="D29" s="834">
        <f>SUM(D28:D28)</f>
        <v>0</v>
      </c>
      <c r="E29" s="834">
        <f>SUM(E28:E28)</f>
        <v>2628</v>
      </c>
      <c r="F29" s="835">
        <f>SUM(F28:F28)</f>
        <v>2628</v>
      </c>
      <c r="G29" s="63"/>
    </row>
    <row r="30" spans="1:9" s="9" customFormat="1" ht="15.75" customHeight="1" thickBot="1" x14ac:dyDescent="0.25">
      <c r="A30" s="534"/>
      <c r="B30" s="1093"/>
      <c r="C30" s="113"/>
      <c r="D30" s="831"/>
      <c r="E30" s="831"/>
      <c r="F30" s="836"/>
      <c r="G30" s="94"/>
    </row>
    <row r="31" spans="1:9" s="9" customFormat="1" ht="14.45" customHeight="1" thickBot="1" x14ac:dyDescent="0.25">
      <c r="B31" s="1094" t="s">
        <v>465</v>
      </c>
      <c r="C31" s="240" t="s">
        <v>93</v>
      </c>
      <c r="D31" s="834">
        <f t="shared" ref="D31:I31" si="0">D14+D23+D25+D29+D18+D16</f>
        <v>890316</v>
      </c>
      <c r="E31" s="834">
        <f t="shared" si="0"/>
        <v>2628</v>
      </c>
      <c r="F31" s="835">
        <f t="shared" si="0"/>
        <v>892944</v>
      </c>
      <c r="G31" s="139" t="e">
        <f t="shared" si="0"/>
        <v>#REF!</v>
      </c>
      <c r="H31" s="139" t="e">
        <f t="shared" si="0"/>
        <v>#REF!</v>
      </c>
      <c r="I31" s="139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I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77" hidden="1" customWidth="1"/>
    <col min="2" max="2" width="3.7109375" style="77" customWidth="1"/>
    <col min="3" max="3" width="5.7109375" style="79" customWidth="1"/>
    <col min="4" max="4" width="60" style="75" customWidth="1"/>
    <col min="5" max="5" width="9" style="74" customWidth="1"/>
    <col min="6" max="6" width="9.140625" style="74"/>
    <col min="7" max="7" width="9.7109375" style="74" customWidth="1"/>
    <col min="8" max="16384" width="9.140625" style="10"/>
  </cols>
  <sheetData>
    <row r="1" spans="1:9" x14ac:dyDescent="0.2">
      <c r="C1" s="1334" t="s">
        <v>1220</v>
      </c>
      <c r="D1" s="1334"/>
      <c r="E1" s="1334"/>
      <c r="F1" s="1334"/>
      <c r="G1" s="1334"/>
    </row>
    <row r="2" spans="1:9" x14ac:dyDescent="0.2">
      <c r="C2" s="970"/>
      <c r="D2" s="970"/>
      <c r="E2" s="970"/>
      <c r="F2" s="970"/>
      <c r="G2" s="970"/>
    </row>
    <row r="3" spans="1:9" ht="13.5" customHeight="1" x14ac:dyDescent="0.2">
      <c r="C3" s="1340" t="s">
        <v>773</v>
      </c>
      <c r="D3" s="1340"/>
      <c r="E3" s="1340"/>
      <c r="F3" s="1340"/>
      <c r="G3" s="1340"/>
    </row>
    <row r="4" spans="1:9" x14ac:dyDescent="0.2">
      <c r="C4" s="1341" t="s">
        <v>1014</v>
      </c>
      <c r="D4" s="1341"/>
      <c r="E4" s="1341"/>
      <c r="F4" s="1342"/>
      <c r="G4" s="1342"/>
    </row>
    <row r="5" spans="1:9" x14ac:dyDescent="0.2">
      <c r="C5" s="972"/>
      <c r="D5" s="972"/>
      <c r="E5" s="972"/>
      <c r="F5" s="78"/>
      <c r="G5" s="78"/>
    </row>
    <row r="6" spans="1:9" ht="12.75" x14ac:dyDescent="0.2">
      <c r="C6" s="972"/>
      <c r="D6" s="1335" t="s">
        <v>245</v>
      </c>
      <c r="E6" s="1336"/>
      <c r="F6" s="1336"/>
      <c r="G6" s="1336"/>
    </row>
    <row r="7" spans="1:9" ht="27" customHeight="1" x14ac:dyDescent="0.2">
      <c r="C7" s="1337" t="s">
        <v>72</v>
      </c>
      <c r="D7" s="1338" t="s">
        <v>78</v>
      </c>
      <c r="E7" s="1339" t="s">
        <v>1011</v>
      </c>
      <c r="F7" s="1339"/>
      <c r="G7" s="1339"/>
      <c r="I7" s="600"/>
    </row>
    <row r="8" spans="1:9" s="6" customFormat="1" ht="42.75" customHeight="1" x14ac:dyDescent="0.2">
      <c r="A8" s="78"/>
      <c r="B8" s="78"/>
      <c r="C8" s="1337"/>
      <c r="D8" s="1338"/>
      <c r="E8" s="971" t="s">
        <v>59</v>
      </c>
      <c r="F8" s="971" t="s">
        <v>60</v>
      </c>
      <c r="G8" s="971" t="s">
        <v>61</v>
      </c>
    </row>
    <row r="9" spans="1:9" ht="14.25" customHeight="1" x14ac:dyDescent="0.2">
      <c r="C9" s="540"/>
      <c r="D9" s="425" t="s">
        <v>79</v>
      </c>
      <c r="E9" s="426"/>
      <c r="F9" s="76"/>
      <c r="G9" s="427"/>
      <c r="H9" s="296"/>
    </row>
    <row r="10" spans="1:9" ht="28.9" customHeight="1" x14ac:dyDescent="0.2">
      <c r="C10" s="541"/>
      <c r="D10" s="442" t="s">
        <v>394</v>
      </c>
      <c r="E10" s="431"/>
      <c r="F10" s="443"/>
      <c r="G10" s="431"/>
      <c r="H10" s="296"/>
    </row>
    <row r="11" spans="1:9" x14ac:dyDescent="0.2">
      <c r="C11" s="961" t="s">
        <v>419</v>
      </c>
      <c r="D11" s="428" t="s">
        <v>376</v>
      </c>
      <c r="E11" s="311"/>
      <c r="F11" s="76"/>
      <c r="G11" s="311"/>
      <c r="H11" s="296"/>
    </row>
    <row r="12" spans="1:9" x14ac:dyDescent="0.2">
      <c r="C12" s="961" t="s">
        <v>427</v>
      </c>
      <c r="D12" s="428" t="s">
        <v>1194</v>
      </c>
      <c r="E12" s="570"/>
      <c r="F12" s="76">
        <v>10000</v>
      </c>
      <c r="G12" s="311">
        <f>SUM(E12:F12)</f>
        <v>10000</v>
      </c>
      <c r="H12" s="296"/>
    </row>
    <row r="13" spans="1:9" x14ac:dyDescent="0.2">
      <c r="C13" s="961" t="s">
        <v>428</v>
      </c>
      <c r="D13" s="428" t="s">
        <v>1195</v>
      </c>
      <c r="E13" s="570"/>
      <c r="F13" s="76">
        <v>15000</v>
      </c>
      <c r="G13" s="311">
        <f>SUM(E13:F13)</f>
        <v>15000</v>
      </c>
      <c r="H13" s="296"/>
    </row>
    <row r="14" spans="1:9" x14ac:dyDescent="0.2">
      <c r="C14" s="961" t="s">
        <v>430</v>
      </c>
      <c r="D14" s="428" t="s">
        <v>377</v>
      </c>
      <c r="E14" s="311"/>
      <c r="F14" s="76"/>
      <c r="G14" s="311">
        <f t="shared" ref="G14:G21" si="0">SUM(E14:F14)</f>
        <v>0</v>
      </c>
      <c r="H14" s="296"/>
    </row>
    <row r="15" spans="1:9" x14ac:dyDescent="0.2">
      <c r="C15" s="961" t="s">
        <v>431</v>
      </c>
      <c r="D15" s="429" t="s">
        <v>378</v>
      </c>
      <c r="E15" s="311"/>
      <c r="F15" s="76">
        <v>2900</v>
      </c>
      <c r="G15" s="311">
        <f t="shared" si="0"/>
        <v>2900</v>
      </c>
      <c r="H15" s="296"/>
    </row>
    <row r="16" spans="1:9" ht="13.5" customHeight="1" x14ac:dyDescent="0.2">
      <c r="C16" s="961" t="s">
        <v>432</v>
      </c>
      <c r="D16" s="429" t="s">
        <v>407</v>
      </c>
      <c r="E16" s="311">
        <v>1350</v>
      </c>
      <c r="F16" s="311"/>
      <c r="G16" s="311">
        <f t="shared" si="0"/>
        <v>1350</v>
      </c>
      <c r="H16" s="296"/>
    </row>
    <row r="17" spans="1:9" ht="13.5" customHeight="1" x14ac:dyDescent="0.2">
      <c r="C17" s="961" t="s">
        <v>433</v>
      </c>
      <c r="D17" s="447" t="s">
        <v>250</v>
      </c>
      <c r="E17" s="589"/>
      <c r="F17" s="588"/>
      <c r="G17" s="589">
        <f t="shared" si="0"/>
        <v>0</v>
      </c>
      <c r="H17" s="296"/>
    </row>
    <row r="18" spans="1:9" ht="13.5" customHeight="1" x14ac:dyDescent="0.2">
      <c r="C18" s="961" t="s">
        <v>434</v>
      </c>
      <c r="D18" s="447" t="s">
        <v>729</v>
      </c>
      <c r="E18" s="589"/>
      <c r="F18" s="588">
        <v>1732</v>
      </c>
      <c r="G18" s="589">
        <f t="shared" si="0"/>
        <v>1732</v>
      </c>
      <c r="H18" s="296"/>
    </row>
    <row r="19" spans="1:9" ht="13.5" customHeight="1" x14ac:dyDescent="0.2">
      <c r="C19" s="961" t="s">
        <v>463</v>
      </c>
      <c r="D19" s="447" t="s">
        <v>919</v>
      </c>
      <c r="E19" s="589"/>
      <c r="F19" s="588">
        <v>451</v>
      </c>
      <c r="G19" s="589">
        <f t="shared" si="0"/>
        <v>451</v>
      </c>
    </row>
    <row r="20" spans="1:9" ht="13.5" customHeight="1" x14ac:dyDescent="0.2">
      <c r="C20" s="961" t="s">
        <v>464</v>
      </c>
      <c r="D20" s="963" t="s">
        <v>1153</v>
      </c>
      <c r="E20" s="589"/>
      <c r="F20" s="588">
        <v>130</v>
      </c>
      <c r="G20" s="589">
        <f t="shared" si="0"/>
        <v>130</v>
      </c>
    </row>
    <row r="21" spans="1:9" ht="13.5" customHeight="1" thickBot="1" x14ac:dyDescent="0.25">
      <c r="C21" s="961" t="s">
        <v>465</v>
      </c>
      <c r="D21" s="447" t="s">
        <v>1154</v>
      </c>
      <c r="E21" s="589"/>
      <c r="F21" s="588">
        <v>290</v>
      </c>
      <c r="G21" s="589">
        <f t="shared" si="0"/>
        <v>290</v>
      </c>
    </row>
    <row r="22" spans="1:9" ht="15" customHeight="1" thickBot="1" x14ac:dyDescent="0.25">
      <c r="C22" s="962" t="s">
        <v>466</v>
      </c>
      <c r="D22" s="479" t="s">
        <v>395</v>
      </c>
      <c r="E22" s="617">
        <f>SUM(E12:E18)</f>
        <v>1350</v>
      </c>
      <c r="F22" s="617">
        <f>SUM(F12:F21)</f>
        <v>30503</v>
      </c>
      <c r="G22" s="618">
        <f>SUM(G12:G21)</f>
        <v>31853</v>
      </c>
    </row>
    <row r="23" spans="1:9" ht="15" customHeight="1" x14ac:dyDescent="0.2">
      <c r="B23" s="538"/>
      <c r="C23" s="542"/>
      <c r="D23" s="430"/>
      <c r="E23" s="509"/>
      <c r="F23" s="510"/>
      <c r="G23" s="509"/>
    </row>
    <row r="24" spans="1:9" x14ac:dyDescent="0.2">
      <c r="B24" s="538"/>
      <c r="C24" s="542"/>
      <c r="D24" s="430" t="s">
        <v>396</v>
      </c>
      <c r="E24" s="311"/>
      <c r="F24" s="76"/>
      <c r="G24" s="311"/>
    </row>
    <row r="25" spans="1:9" s="6" customFormat="1" ht="15.6" customHeight="1" x14ac:dyDescent="0.2">
      <c r="A25" s="78"/>
      <c r="B25" s="539"/>
      <c r="C25" s="542" t="s">
        <v>467</v>
      </c>
      <c r="D25" s="429" t="s">
        <v>408</v>
      </c>
      <c r="E25" s="311"/>
      <c r="F25" s="76"/>
      <c r="G25" s="311">
        <f>E25</f>
        <v>0</v>
      </c>
      <c r="H25" s="295"/>
      <c r="I25" s="594"/>
    </row>
    <row r="26" spans="1:9" s="6" customFormat="1" ht="12" customHeight="1" x14ac:dyDescent="0.2">
      <c r="A26" s="78"/>
      <c r="B26" s="539"/>
      <c r="C26" s="542" t="s">
        <v>468</v>
      </c>
      <c r="D26" s="429" t="s">
        <v>254</v>
      </c>
      <c r="E26" s="311">
        <v>28006</v>
      </c>
      <c r="F26" s="76"/>
      <c r="G26" s="311">
        <f t="shared" ref="G26:G31" si="1">SUM(E26:F26)</f>
        <v>28006</v>
      </c>
      <c r="H26" s="295"/>
      <c r="I26" s="594"/>
    </row>
    <row r="27" spans="1:9" s="6" customFormat="1" ht="12" customHeight="1" x14ac:dyDescent="0.2">
      <c r="A27" s="78"/>
      <c r="B27" s="539"/>
      <c r="C27" s="542" t="s">
        <v>469</v>
      </c>
      <c r="D27" s="429" t="s">
        <v>707</v>
      </c>
      <c r="E27" s="311"/>
      <c r="F27" s="76"/>
      <c r="G27" s="311">
        <f t="shared" si="1"/>
        <v>0</v>
      </c>
      <c r="H27" s="295"/>
      <c r="I27" s="594"/>
    </row>
    <row r="28" spans="1:9" s="6" customFormat="1" x14ac:dyDescent="0.2">
      <c r="A28" s="78"/>
      <c r="B28" s="539"/>
      <c r="C28" s="542" t="s">
        <v>470</v>
      </c>
      <c r="D28" s="428" t="s">
        <v>1152</v>
      </c>
      <c r="E28" s="311"/>
      <c r="F28" s="76"/>
      <c r="G28" s="311">
        <f t="shared" si="1"/>
        <v>0</v>
      </c>
      <c r="H28" s="295"/>
      <c r="I28" s="594"/>
    </row>
    <row r="29" spans="1:9" s="6" customFormat="1" x14ac:dyDescent="0.2">
      <c r="A29" s="78"/>
      <c r="B29" s="539"/>
      <c r="C29" s="542" t="s">
        <v>471</v>
      </c>
      <c r="D29" s="428" t="s">
        <v>252</v>
      </c>
      <c r="E29" s="311"/>
      <c r="F29" s="76">
        <v>128852</v>
      </c>
      <c r="G29" s="311">
        <f t="shared" si="1"/>
        <v>128852</v>
      </c>
      <c r="H29" s="295"/>
      <c r="I29" s="594"/>
    </row>
    <row r="30" spans="1:9" s="6" customFormat="1" x14ac:dyDescent="0.2">
      <c r="A30" s="78"/>
      <c r="B30" s="539"/>
      <c r="C30" s="542" t="s">
        <v>472</v>
      </c>
      <c r="D30" s="428" t="s">
        <v>736</v>
      </c>
      <c r="E30" s="311"/>
      <c r="F30" s="76"/>
      <c r="G30" s="311">
        <f t="shared" si="1"/>
        <v>0</v>
      </c>
      <c r="H30" s="295"/>
      <c r="I30" s="594"/>
    </row>
    <row r="31" spans="1:9" s="6" customFormat="1" x14ac:dyDescent="0.2">
      <c r="A31" s="78"/>
      <c r="B31" s="539"/>
      <c r="C31" s="542" t="s">
        <v>473</v>
      </c>
      <c r="D31" s="428" t="s">
        <v>798</v>
      </c>
      <c r="E31" s="311"/>
      <c r="F31" s="76"/>
      <c r="G31" s="311">
        <f t="shared" si="1"/>
        <v>0</v>
      </c>
      <c r="H31" s="295"/>
      <c r="I31" s="594"/>
    </row>
    <row r="32" spans="1:9" s="6" customFormat="1" x14ac:dyDescent="0.2">
      <c r="A32" s="78"/>
      <c r="B32" s="539"/>
      <c r="C32" s="542" t="s">
        <v>474</v>
      </c>
      <c r="D32" s="386" t="s">
        <v>867</v>
      </c>
      <c r="E32" s="431"/>
      <c r="F32" s="443"/>
      <c r="G32" s="431">
        <f>E32+F32</f>
        <v>0</v>
      </c>
      <c r="H32" s="295"/>
      <c r="I32" s="594"/>
    </row>
    <row r="33" spans="1:9" s="6" customFormat="1" x14ac:dyDescent="0.2">
      <c r="A33" s="78"/>
      <c r="B33" s="539"/>
      <c r="C33" s="542" t="s">
        <v>475</v>
      </c>
      <c r="D33" s="386" t="s">
        <v>916</v>
      </c>
      <c r="E33" s="431"/>
      <c r="F33" s="443"/>
      <c r="G33" s="431">
        <f>E33+F33</f>
        <v>0</v>
      </c>
      <c r="H33" s="295"/>
      <c r="I33" s="594"/>
    </row>
    <row r="34" spans="1:9" s="6" customFormat="1" x14ac:dyDescent="0.2">
      <c r="A34" s="78"/>
      <c r="B34" s="539"/>
      <c r="C34" s="542" t="s">
        <v>476</v>
      </c>
      <c r="D34" s="386" t="s">
        <v>253</v>
      </c>
      <c r="E34" s="431"/>
      <c r="F34" s="443"/>
      <c r="G34" s="431">
        <f>E34+F34</f>
        <v>0</v>
      </c>
      <c r="H34" s="295"/>
      <c r="I34" s="594"/>
    </row>
    <row r="35" spans="1:9" s="6" customFormat="1" x14ac:dyDescent="0.2">
      <c r="A35" s="78"/>
      <c r="B35" s="539"/>
      <c r="C35" s="542" t="s">
        <v>477</v>
      </c>
      <c r="D35" s="386" t="s">
        <v>255</v>
      </c>
      <c r="E35" s="431"/>
      <c r="F35" s="443">
        <v>100</v>
      </c>
      <c r="G35" s="431">
        <f>E35+F35</f>
        <v>100</v>
      </c>
      <c r="H35" s="295"/>
      <c r="I35" s="594"/>
    </row>
    <row r="36" spans="1:9" s="6" customFormat="1" x14ac:dyDescent="0.2">
      <c r="A36" s="78"/>
      <c r="B36" s="539"/>
      <c r="C36" s="542" t="s">
        <v>478</v>
      </c>
      <c r="D36" s="428" t="s">
        <v>256</v>
      </c>
      <c r="E36" s="431"/>
      <c r="F36" s="443">
        <v>500</v>
      </c>
      <c r="G36" s="431">
        <f>F36</f>
        <v>500</v>
      </c>
      <c r="H36" s="295"/>
      <c r="I36" s="594"/>
    </row>
    <row r="37" spans="1:9" s="6" customFormat="1" x14ac:dyDescent="0.2">
      <c r="A37" s="78"/>
      <c r="B37" s="539"/>
      <c r="C37" s="542" t="s">
        <v>487</v>
      </c>
      <c r="D37" s="428" t="s">
        <v>823</v>
      </c>
      <c r="E37" s="431"/>
      <c r="F37" s="443">
        <v>1000</v>
      </c>
      <c r="G37" s="431">
        <f>SUM(E37:F37)</f>
        <v>1000</v>
      </c>
      <c r="H37" s="468"/>
      <c r="I37" s="594"/>
    </row>
    <row r="38" spans="1:9" s="6" customFormat="1" x14ac:dyDescent="0.2">
      <c r="A38" s="78"/>
      <c r="B38" s="539"/>
      <c r="C38" s="542" t="s">
        <v>488</v>
      </c>
      <c r="D38" s="428" t="s">
        <v>155</v>
      </c>
      <c r="E38" s="431"/>
      <c r="F38" s="443"/>
      <c r="G38" s="431">
        <f t="shared" ref="G38:G56" si="2">E38+F38</f>
        <v>0</v>
      </c>
      <c r="H38" s="295"/>
      <c r="I38" s="594"/>
    </row>
    <row r="39" spans="1:9" s="6" customFormat="1" x14ac:dyDescent="0.2">
      <c r="A39" s="78"/>
      <c r="B39" s="539"/>
      <c r="C39" s="542" t="s">
        <v>489</v>
      </c>
      <c r="D39" s="428" t="s">
        <v>156</v>
      </c>
      <c r="E39" s="431"/>
      <c r="F39" s="443">
        <v>1930</v>
      </c>
      <c r="G39" s="431">
        <f t="shared" si="2"/>
        <v>1930</v>
      </c>
      <c r="H39" s="295"/>
      <c r="I39" s="594"/>
    </row>
    <row r="40" spans="1:9" s="6" customFormat="1" x14ac:dyDescent="0.2">
      <c r="A40" s="78"/>
      <c r="B40" s="539"/>
      <c r="C40" s="542" t="s">
        <v>490</v>
      </c>
      <c r="D40" s="428" t="s">
        <v>238</v>
      </c>
      <c r="E40" s="431"/>
      <c r="F40" s="443"/>
      <c r="G40" s="431">
        <f t="shared" si="2"/>
        <v>0</v>
      </c>
      <c r="H40" s="295"/>
      <c r="I40" s="594"/>
    </row>
    <row r="41" spans="1:9" s="6" customFormat="1" x14ac:dyDescent="0.2">
      <c r="A41" s="78"/>
      <c r="B41" s="539"/>
      <c r="C41" s="542" t="s">
        <v>491</v>
      </c>
      <c r="D41" s="428" t="s">
        <v>239</v>
      </c>
      <c r="E41" s="431"/>
      <c r="F41" s="443"/>
      <c r="G41" s="431">
        <f t="shared" si="2"/>
        <v>0</v>
      </c>
      <c r="H41" s="295"/>
      <c r="I41" s="594"/>
    </row>
    <row r="42" spans="1:9" s="6" customFormat="1" x14ac:dyDescent="0.2">
      <c r="A42" s="78"/>
      <c r="B42" s="539"/>
      <c r="C42" s="542" t="s">
        <v>492</v>
      </c>
      <c r="D42" s="428" t="s">
        <v>920</v>
      </c>
      <c r="E42" s="431"/>
      <c r="F42" s="443"/>
      <c r="G42" s="431">
        <f t="shared" si="2"/>
        <v>0</v>
      </c>
      <c r="H42" s="295"/>
      <c r="I42" s="594"/>
    </row>
    <row r="43" spans="1:9" s="6" customFormat="1" x14ac:dyDescent="0.2">
      <c r="A43" s="78"/>
      <c r="B43" s="539"/>
      <c r="C43" s="542" t="s">
        <v>493</v>
      </c>
      <c r="D43" s="428" t="s">
        <v>690</v>
      </c>
      <c r="E43" s="431"/>
      <c r="F43" s="443"/>
      <c r="G43" s="431">
        <f t="shared" si="2"/>
        <v>0</v>
      </c>
      <c r="H43" s="295"/>
      <c r="I43" s="594"/>
    </row>
    <row r="44" spans="1:9" s="6" customFormat="1" x14ac:dyDescent="0.2">
      <c r="A44" s="78"/>
      <c r="B44" s="539"/>
      <c r="C44" s="542" t="s">
        <v>494</v>
      </c>
      <c r="D44" s="428" t="s">
        <v>705</v>
      </c>
      <c r="E44" s="431"/>
      <c r="F44" s="443"/>
      <c r="G44" s="431">
        <f t="shared" si="2"/>
        <v>0</v>
      </c>
      <c r="H44" s="295"/>
      <c r="I44" s="594"/>
    </row>
    <row r="45" spans="1:9" s="6" customFormat="1" ht="12.75" customHeight="1" x14ac:dyDescent="0.2">
      <c r="A45" s="78"/>
      <c r="B45" s="539"/>
      <c r="C45" s="542" t="s">
        <v>495</v>
      </c>
      <c r="D45" s="428" t="s">
        <v>739</v>
      </c>
      <c r="E45" s="431"/>
      <c r="F45" s="443">
        <v>900</v>
      </c>
      <c r="G45" s="431">
        <f t="shared" si="2"/>
        <v>900</v>
      </c>
      <c r="H45" s="295"/>
      <c r="I45" s="594"/>
    </row>
    <row r="46" spans="1:9" s="6" customFormat="1" x14ac:dyDescent="0.2">
      <c r="A46" s="78"/>
      <c r="B46" s="539"/>
      <c r="C46" s="542" t="s">
        <v>544</v>
      </c>
      <c r="D46" s="448" t="s">
        <v>706</v>
      </c>
      <c r="E46" s="449"/>
      <c r="F46" s="592"/>
      <c r="G46" s="449">
        <f t="shared" si="2"/>
        <v>0</v>
      </c>
      <c r="H46" s="295"/>
      <c r="I46" s="594"/>
    </row>
    <row r="47" spans="1:9" s="6" customFormat="1" x14ac:dyDescent="0.2">
      <c r="A47" s="78"/>
      <c r="B47" s="539"/>
      <c r="C47" s="542" t="s">
        <v>545</v>
      </c>
      <c r="D47" s="448" t="s">
        <v>737</v>
      </c>
      <c r="E47" s="449"/>
      <c r="F47" s="592"/>
      <c r="G47" s="449">
        <f t="shared" si="2"/>
        <v>0</v>
      </c>
      <c r="H47" s="295"/>
      <c r="I47" s="594"/>
    </row>
    <row r="48" spans="1:9" s="1091" customFormat="1" ht="24" x14ac:dyDescent="0.2">
      <c r="A48" s="1087"/>
      <c r="B48" s="1088"/>
      <c r="C48" s="1089" t="s">
        <v>546</v>
      </c>
      <c r="D48" s="490" t="s">
        <v>738</v>
      </c>
      <c r="E48" s="449"/>
      <c r="F48" s="592">
        <v>150</v>
      </c>
      <c r="G48" s="449">
        <f t="shared" si="2"/>
        <v>150</v>
      </c>
      <c r="H48" s="1090"/>
      <c r="I48" s="599"/>
    </row>
    <row r="49" spans="1:9" s="6" customFormat="1" x14ac:dyDescent="0.2">
      <c r="A49" s="78"/>
      <c r="B49" s="539"/>
      <c r="C49" s="542" t="s">
        <v>547</v>
      </c>
      <c r="D49" s="448" t="s">
        <v>742</v>
      </c>
      <c r="E49" s="449"/>
      <c r="F49" s="592">
        <v>200</v>
      </c>
      <c r="G49" s="449">
        <f t="shared" si="2"/>
        <v>200</v>
      </c>
      <c r="H49" s="295"/>
      <c r="I49" s="594"/>
    </row>
    <row r="50" spans="1:9" s="1091" customFormat="1" ht="18.75" customHeight="1" x14ac:dyDescent="0.2">
      <c r="A50" s="1087"/>
      <c r="B50" s="1088"/>
      <c r="C50" s="1089" t="s">
        <v>103</v>
      </c>
      <c r="D50" s="490" t="s">
        <v>851</v>
      </c>
      <c r="E50" s="449"/>
      <c r="F50" s="592"/>
      <c r="G50" s="449">
        <f t="shared" si="2"/>
        <v>0</v>
      </c>
      <c r="H50" s="1090"/>
      <c r="I50" s="599"/>
    </row>
    <row r="51" spans="1:9" s="6" customFormat="1" ht="15" customHeight="1" x14ac:dyDescent="0.2">
      <c r="A51" s="78"/>
      <c r="B51" s="539"/>
      <c r="C51" s="542" t="s">
        <v>572</v>
      </c>
      <c r="D51" s="448" t="s">
        <v>1027</v>
      </c>
      <c r="E51" s="449"/>
      <c r="F51" s="592">
        <v>5000</v>
      </c>
      <c r="G51" s="449">
        <f t="shared" si="2"/>
        <v>5000</v>
      </c>
      <c r="H51" s="295"/>
      <c r="I51" s="594"/>
    </row>
    <row r="52" spans="1:9" s="6" customFormat="1" ht="15" customHeight="1" x14ac:dyDescent="0.2">
      <c r="A52" s="78"/>
      <c r="B52" s="539"/>
      <c r="C52" s="542" t="s">
        <v>573</v>
      </c>
      <c r="D52" s="448" t="s">
        <v>825</v>
      </c>
      <c r="E52" s="449"/>
      <c r="F52" s="592"/>
      <c r="G52" s="449">
        <f t="shared" si="2"/>
        <v>0</v>
      </c>
      <c r="H52" s="295"/>
      <c r="I52" s="594"/>
    </row>
    <row r="53" spans="1:9" s="6" customFormat="1" ht="15" customHeight="1" x14ac:dyDescent="0.2">
      <c r="A53" s="78"/>
      <c r="B53" s="539"/>
      <c r="C53" s="542" t="s">
        <v>106</v>
      </c>
      <c r="D53" s="448" t="s">
        <v>931</v>
      </c>
      <c r="E53" s="449"/>
      <c r="F53" s="592"/>
      <c r="G53" s="449">
        <f t="shared" si="2"/>
        <v>0</v>
      </c>
      <c r="H53" s="295"/>
      <c r="I53" s="594"/>
    </row>
    <row r="54" spans="1:9" s="6" customFormat="1" ht="15" customHeight="1" x14ac:dyDescent="0.2">
      <c r="A54" s="78"/>
      <c r="B54" s="539"/>
      <c r="C54" s="542" t="s">
        <v>107</v>
      </c>
      <c r="D54" s="448" t="s">
        <v>932</v>
      </c>
      <c r="E54" s="449"/>
      <c r="F54" s="592"/>
      <c r="G54" s="449">
        <f t="shared" si="2"/>
        <v>0</v>
      </c>
      <c r="H54" s="295"/>
      <c r="I54" s="594"/>
    </row>
    <row r="55" spans="1:9" s="6" customFormat="1" ht="15" customHeight="1" x14ac:dyDescent="0.2">
      <c r="A55" s="78"/>
      <c r="B55" s="539"/>
      <c r="C55" s="542" t="s">
        <v>108</v>
      </c>
      <c r="D55" s="448" t="s">
        <v>933</v>
      </c>
      <c r="E55" s="449"/>
      <c r="F55" s="592"/>
      <c r="G55" s="449">
        <f t="shared" si="2"/>
        <v>0</v>
      </c>
      <c r="H55" s="295"/>
      <c r="I55" s="594"/>
    </row>
    <row r="56" spans="1:9" s="6" customFormat="1" ht="15" customHeight="1" x14ac:dyDescent="0.2">
      <c r="A56" s="78"/>
      <c r="B56" s="539"/>
      <c r="C56" s="542" t="s">
        <v>111</v>
      </c>
      <c r="D56" s="448" t="s">
        <v>934</v>
      </c>
      <c r="E56" s="449"/>
      <c r="F56" s="592"/>
      <c r="G56" s="449">
        <f t="shared" si="2"/>
        <v>0</v>
      </c>
      <c r="H56" s="295"/>
      <c r="I56" s="594"/>
    </row>
    <row r="57" spans="1:9" s="6" customFormat="1" ht="12.75" thickBot="1" x14ac:dyDescent="0.25">
      <c r="A57" s="78"/>
      <c r="B57" s="539"/>
      <c r="C57" s="542" t="s">
        <v>114</v>
      </c>
      <c r="D57" s="428" t="s">
        <v>728</v>
      </c>
      <c r="E57" s="431"/>
      <c r="F57" s="443">
        <v>0</v>
      </c>
      <c r="G57" s="431">
        <f>SUM(E57:F57)</f>
        <v>0</v>
      </c>
      <c r="H57" s="295"/>
      <c r="I57" s="594"/>
    </row>
    <row r="58" spans="1:9" s="6" customFormat="1" ht="12.75" thickBot="1" x14ac:dyDescent="0.25">
      <c r="A58" s="78"/>
      <c r="B58" s="78"/>
      <c r="C58" s="962" t="s">
        <v>115</v>
      </c>
      <c r="D58" s="479" t="s">
        <v>397</v>
      </c>
      <c r="E58" s="617">
        <f>SUM(E24:E57)</f>
        <v>28006</v>
      </c>
      <c r="F58" s="618">
        <f>SUM(F28:F57)</f>
        <v>138632</v>
      </c>
      <c r="G58" s="619">
        <f>SUM(G24:G57)</f>
        <v>166638</v>
      </c>
    </row>
    <row r="59" spans="1:9" ht="12.75" thickBot="1" x14ac:dyDescent="0.25">
      <c r="B59" s="538"/>
      <c r="C59" s="542"/>
      <c r="D59" s="428"/>
      <c r="E59" s="311"/>
      <c r="F59" s="76"/>
      <c r="G59" s="570"/>
      <c r="H59" s="296"/>
    </row>
    <row r="60" spans="1:9" ht="12.75" thickBot="1" x14ac:dyDescent="0.25">
      <c r="C60" s="962" t="s">
        <v>116</v>
      </c>
      <c r="D60" s="543" t="s">
        <v>767</v>
      </c>
      <c r="E60" s="620">
        <f>E22+E58</f>
        <v>29356</v>
      </c>
      <c r="F60" s="620">
        <f>F22+F58</f>
        <v>169135</v>
      </c>
      <c r="G60" s="621">
        <f>G22+G58</f>
        <v>198491</v>
      </c>
    </row>
    <row r="61" spans="1:9" x14ac:dyDescent="0.2">
      <c r="B61" s="538"/>
      <c r="C61" s="542"/>
      <c r="D61" s="527"/>
      <c r="E61" s="830"/>
      <c r="F61" s="830"/>
      <c r="G61" s="571"/>
      <c r="H61" s="296"/>
    </row>
    <row r="62" spans="1:9" x14ac:dyDescent="0.2">
      <c r="B62" s="538"/>
      <c r="C62" s="542"/>
      <c r="D62" s="525" t="s">
        <v>270</v>
      </c>
      <c r="E62" s="311"/>
      <c r="F62" s="311"/>
      <c r="G62" s="570"/>
    </row>
    <row r="63" spans="1:9" x14ac:dyDescent="0.2">
      <c r="B63" s="538"/>
      <c r="C63" s="969" t="s">
        <v>117</v>
      </c>
      <c r="D63" s="526" t="s">
        <v>394</v>
      </c>
      <c r="E63" s="311">
        <v>0</v>
      </c>
      <c r="F63" s="311">
        <v>0</v>
      </c>
      <c r="G63" s="311">
        <v>0</v>
      </c>
    </row>
    <row r="64" spans="1:9" ht="12.75" thickBot="1" x14ac:dyDescent="0.25">
      <c r="B64" s="538"/>
      <c r="C64" s="542"/>
      <c r="D64" s="527"/>
      <c r="E64" s="311"/>
      <c r="F64" s="311"/>
      <c r="G64" s="570"/>
    </row>
    <row r="65" spans="2:8" ht="12.75" thickBot="1" x14ac:dyDescent="0.25">
      <c r="C65" s="962" t="s">
        <v>120</v>
      </c>
      <c r="D65" s="528" t="s">
        <v>770</v>
      </c>
      <c r="E65" s="617">
        <f>SUM(E64)</f>
        <v>0</v>
      </c>
      <c r="F65" s="617">
        <f>SUM(F64)</f>
        <v>0</v>
      </c>
      <c r="G65" s="618">
        <f>SUM(G64)</f>
        <v>0</v>
      </c>
      <c r="H65" s="532"/>
    </row>
    <row r="66" spans="2:8" x14ac:dyDescent="0.2">
      <c r="B66" s="538"/>
      <c r="C66" s="542"/>
      <c r="D66" s="529"/>
      <c r="E66" s="509"/>
      <c r="F66" s="509"/>
      <c r="G66" s="509"/>
    </row>
    <row r="67" spans="2:8" x14ac:dyDescent="0.2">
      <c r="B67" s="538"/>
      <c r="C67" s="969" t="s">
        <v>123</v>
      </c>
      <c r="D67" s="526" t="s">
        <v>396</v>
      </c>
      <c r="E67" s="509">
        <v>0</v>
      </c>
      <c r="F67" s="509">
        <v>0</v>
      </c>
      <c r="G67" s="509">
        <f>E67+F67</f>
        <v>0</v>
      </c>
    </row>
    <row r="68" spans="2:8" ht="12.75" thickBot="1" x14ac:dyDescent="0.25">
      <c r="B68" s="538"/>
      <c r="C68" s="542"/>
      <c r="D68" s="531"/>
      <c r="E68" s="311"/>
      <c r="F68" s="311"/>
      <c r="G68" s="311"/>
    </row>
    <row r="69" spans="2:8" ht="12.75" thickBot="1" x14ac:dyDescent="0.25">
      <c r="C69" s="968" t="s">
        <v>126</v>
      </c>
      <c r="D69" s="543" t="s">
        <v>826</v>
      </c>
      <c r="E69" s="617">
        <f>SUM(E68)</f>
        <v>0</v>
      </c>
      <c r="F69" s="617">
        <f>SUM(F68)</f>
        <v>0</v>
      </c>
      <c r="G69" s="618">
        <f>SUM(G68)</f>
        <v>0</v>
      </c>
    </row>
    <row r="70" spans="2:8" ht="12.75" thickBot="1" x14ac:dyDescent="0.25">
      <c r="B70" s="538"/>
      <c r="C70" s="775"/>
      <c r="D70" s="526"/>
      <c r="E70" s="509"/>
      <c r="F70" s="509"/>
      <c r="G70" s="509"/>
    </row>
    <row r="71" spans="2:8" ht="12.75" thickBot="1" x14ac:dyDescent="0.25">
      <c r="C71" s="967" t="s">
        <v>127</v>
      </c>
      <c r="D71" s="530" t="s">
        <v>768</v>
      </c>
      <c r="E71" s="617">
        <f>E65+E69</f>
        <v>0</v>
      </c>
      <c r="F71" s="617">
        <f>F65+F69</f>
        <v>0</v>
      </c>
      <c r="G71" s="618">
        <f>G65+G69</f>
        <v>0</v>
      </c>
    </row>
    <row r="72" spans="2:8" x14ac:dyDescent="0.2">
      <c r="B72" s="538"/>
      <c r="C72" s="776"/>
      <c r="D72" s="480"/>
      <c r="E72" s="509"/>
      <c r="F72" s="509"/>
      <c r="G72" s="572"/>
      <c r="H72" s="296"/>
    </row>
    <row r="73" spans="2:8" ht="24" x14ac:dyDescent="0.2">
      <c r="B73" s="538"/>
      <c r="C73" s="966" t="s">
        <v>130</v>
      </c>
      <c r="D73" s="526" t="s">
        <v>771</v>
      </c>
      <c r="E73" s="622">
        <f>E22+E65</f>
        <v>1350</v>
      </c>
      <c r="F73" s="622">
        <f>F22+F65</f>
        <v>30503</v>
      </c>
      <c r="G73" s="622">
        <f>G22+G65</f>
        <v>31853</v>
      </c>
    </row>
    <row r="74" spans="2:8" ht="24" x14ac:dyDescent="0.2">
      <c r="B74" s="538"/>
      <c r="C74" s="966" t="s">
        <v>131</v>
      </c>
      <c r="D74" s="526" t="s">
        <v>772</v>
      </c>
      <c r="E74" s="622">
        <f>E58+E69</f>
        <v>28006</v>
      </c>
      <c r="F74" s="622">
        <f>F58+F69</f>
        <v>138632</v>
      </c>
      <c r="G74" s="622">
        <f>G58+G69</f>
        <v>166638</v>
      </c>
    </row>
    <row r="75" spans="2:8" ht="12.75" thickBot="1" x14ac:dyDescent="0.25">
      <c r="B75" s="538"/>
      <c r="C75" s="776"/>
      <c r="D75" s="527"/>
      <c r="E75" s="311"/>
      <c r="F75" s="311"/>
      <c r="G75" s="570"/>
    </row>
    <row r="76" spans="2:8" ht="12.75" thickBot="1" x14ac:dyDescent="0.25">
      <c r="C76" s="965" t="s">
        <v>132</v>
      </c>
      <c r="D76" s="964" t="s">
        <v>769</v>
      </c>
      <c r="E76" s="620">
        <f>E60+E71</f>
        <v>29356</v>
      </c>
      <c r="F76" s="620">
        <f>F60+F71</f>
        <v>169135</v>
      </c>
      <c r="G76" s="623">
        <f>G60+G71</f>
        <v>198491</v>
      </c>
    </row>
    <row r="80" spans="2:8" x14ac:dyDescent="0.2">
      <c r="H80" s="591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P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37" customWidth="1"/>
    <col min="2" max="2" width="5.140625" style="143" customWidth="1"/>
    <col min="3" max="3" width="41.42578125" style="151" customWidth="1"/>
    <col min="4" max="4" width="9.85546875" style="38" customWidth="1"/>
    <col min="5" max="5" width="8.7109375" style="38" customWidth="1"/>
    <col min="6" max="6" width="7.85546875" style="38" customWidth="1"/>
    <col min="7" max="7" width="8.42578125" style="43" customWidth="1"/>
    <col min="8" max="8" width="9.85546875" style="56" customWidth="1"/>
    <col min="9" max="9" width="7.28515625" style="56" customWidth="1"/>
    <col min="10" max="10" width="66.140625" style="37" customWidth="1"/>
    <col min="11" max="11" width="7.5703125" style="37" customWidth="1"/>
    <col min="12" max="12" width="8.28515625" style="37" customWidth="1"/>
    <col min="13" max="16384" width="9.140625" style="37"/>
  </cols>
  <sheetData>
    <row r="1" spans="1:10" ht="12.75" customHeight="1" x14ac:dyDescent="0.2">
      <c r="B1" s="1343" t="s">
        <v>1221</v>
      </c>
      <c r="C1" s="1343"/>
      <c r="D1" s="1343"/>
      <c r="E1" s="1343"/>
      <c r="F1" s="1343"/>
      <c r="G1" s="1343"/>
      <c r="H1" s="1313"/>
      <c r="I1" s="1313"/>
    </row>
    <row r="2" spans="1:10" ht="14.1" customHeight="1" x14ac:dyDescent="0.2">
      <c r="B2" s="1344" t="s">
        <v>73</v>
      </c>
      <c r="C2" s="1344"/>
      <c r="D2" s="1344"/>
      <c r="E2" s="1344"/>
      <c r="F2" s="1344"/>
      <c r="G2" s="1344"/>
      <c r="H2" s="1313"/>
      <c r="I2" s="1313"/>
    </row>
    <row r="3" spans="1:10" ht="14.1" customHeight="1" x14ac:dyDescent="0.2">
      <c r="B3" s="152"/>
      <c r="C3" s="1355" t="s">
        <v>1012</v>
      </c>
      <c r="D3" s="1355"/>
      <c r="E3" s="1355"/>
      <c r="F3" s="1355"/>
      <c r="G3" s="1355"/>
      <c r="H3" s="1355"/>
      <c r="I3" s="1355"/>
    </row>
    <row r="4" spans="1:10" ht="14.25" customHeight="1" thickBot="1" x14ac:dyDescent="0.25">
      <c r="B4" s="1347" t="s">
        <v>245</v>
      </c>
      <c r="C4" s="1347"/>
      <c r="D4" s="1347"/>
      <c r="E4" s="1347"/>
      <c r="F4" s="1347"/>
      <c r="G4" s="1347"/>
      <c r="H4" s="1348"/>
      <c r="I4" s="1348"/>
    </row>
    <row r="5" spans="1:10" ht="24" customHeight="1" thickBot="1" x14ac:dyDescent="0.25">
      <c r="B5" s="1349" t="s">
        <v>409</v>
      </c>
      <c r="C5" s="149" t="s">
        <v>54</v>
      </c>
      <c r="D5" s="40" t="s">
        <v>55</v>
      </c>
      <c r="E5" s="40" t="s">
        <v>56</v>
      </c>
      <c r="F5" s="40" t="s">
        <v>57</v>
      </c>
      <c r="G5" s="41" t="s">
        <v>410</v>
      </c>
      <c r="H5" s="41" t="s">
        <v>411</v>
      </c>
      <c r="I5" s="282" t="s">
        <v>412</v>
      </c>
    </row>
    <row r="6" spans="1:10" ht="1.9" hidden="1" customHeight="1" thickBot="1" x14ac:dyDescent="0.25">
      <c r="B6" s="1349"/>
      <c r="C6" s="150"/>
      <c r="D6" s="72"/>
      <c r="E6" s="72"/>
      <c r="F6" s="72"/>
      <c r="G6" s="73"/>
    </row>
    <row r="7" spans="1:10" s="131" customFormat="1" ht="23.25" customHeight="1" thickBot="1" x14ac:dyDescent="0.25">
      <c r="B7" s="1349"/>
      <c r="C7" s="150"/>
      <c r="D7" s="72"/>
      <c r="E7" s="1356" t="s">
        <v>258</v>
      </c>
      <c r="F7" s="1357"/>
      <c r="G7" s="1358"/>
      <c r="H7" s="1345" t="s">
        <v>1011</v>
      </c>
      <c r="I7" s="1346"/>
    </row>
    <row r="8" spans="1:10" s="36" customFormat="1" ht="30.75" customHeight="1" thickBot="1" x14ac:dyDescent="0.25">
      <c r="B8" s="1349"/>
      <c r="C8" s="1350" t="s">
        <v>78</v>
      </c>
      <c r="D8" s="1350" t="s">
        <v>413</v>
      </c>
      <c r="E8" s="1359" t="s">
        <v>414</v>
      </c>
      <c r="F8" s="1359" t="s">
        <v>415</v>
      </c>
      <c r="G8" s="1352" t="s">
        <v>416</v>
      </c>
      <c r="H8" s="1351" t="s">
        <v>59</v>
      </c>
      <c r="I8" s="1353" t="s">
        <v>60</v>
      </c>
    </row>
    <row r="9" spans="1:10" s="36" customFormat="1" ht="41.25" customHeight="1" thickBot="1" x14ac:dyDescent="0.25">
      <c r="B9" s="1349"/>
      <c r="C9" s="1350"/>
      <c r="D9" s="1350"/>
      <c r="E9" s="1359"/>
      <c r="F9" s="1359"/>
      <c r="G9" s="1352"/>
      <c r="H9" s="1352"/>
      <c r="I9" s="1354"/>
    </row>
    <row r="10" spans="1:10" ht="14.1" customHeight="1" x14ac:dyDescent="0.2">
      <c r="A10" s="560"/>
      <c r="B10" s="544"/>
      <c r="C10" s="42" t="s">
        <v>73</v>
      </c>
      <c r="I10" s="764"/>
      <c r="J10" s="297"/>
    </row>
    <row r="11" spans="1:10" ht="14.1" customHeight="1" x14ac:dyDescent="0.2">
      <c r="A11" s="560"/>
      <c r="B11" s="545"/>
      <c r="C11" s="42"/>
      <c r="I11" s="765"/>
      <c r="J11" s="297"/>
    </row>
    <row r="12" spans="1:10" ht="14.1" customHeight="1" x14ac:dyDescent="0.2">
      <c r="A12" s="560"/>
      <c r="B12" s="546" t="s">
        <v>417</v>
      </c>
      <c r="C12" s="42" t="s">
        <v>418</v>
      </c>
      <c r="I12" s="765"/>
      <c r="J12" s="297"/>
    </row>
    <row r="13" spans="1:10" ht="25.5" customHeight="1" x14ac:dyDescent="0.2">
      <c r="A13" s="560"/>
      <c r="B13" s="547" t="s">
        <v>419</v>
      </c>
      <c r="C13" s="44" t="s">
        <v>936</v>
      </c>
      <c r="D13" s="260" t="s">
        <v>420</v>
      </c>
      <c r="E13" s="39">
        <v>6693</v>
      </c>
      <c r="F13" s="39">
        <v>1808</v>
      </c>
      <c r="G13" s="49">
        <f t="shared" ref="G13" si="0">E13+F13</f>
        <v>8501</v>
      </c>
      <c r="H13" s="39">
        <v>8501</v>
      </c>
      <c r="I13" s="765"/>
      <c r="J13" s="828"/>
    </row>
    <row r="14" spans="1:10" s="50" customFormat="1" ht="10.5" customHeight="1" thickBot="1" x14ac:dyDescent="0.25">
      <c r="A14" s="561"/>
      <c r="B14" s="547"/>
      <c r="C14" s="44"/>
      <c r="D14" s="377"/>
      <c r="E14" s="39"/>
      <c r="F14" s="39"/>
      <c r="G14" s="49"/>
      <c r="H14" s="39"/>
      <c r="I14" s="518"/>
      <c r="J14" s="298"/>
    </row>
    <row r="15" spans="1:10" s="50" customFormat="1" ht="15" customHeight="1" thickBot="1" x14ac:dyDescent="0.25">
      <c r="A15" s="561"/>
      <c r="B15" s="559"/>
      <c r="C15" s="45" t="s">
        <v>421</v>
      </c>
      <c r="D15" s="46"/>
      <c r="E15" s="387">
        <f>SUM(E13:E13)</f>
        <v>6693</v>
      </c>
      <c r="F15" s="387">
        <f>SUM(F13:F13)</f>
        <v>1808</v>
      </c>
      <c r="G15" s="387">
        <f>SUM(G13:G13)</f>
        <v>8501</v>
      </c>
      <c r="H15" s="387">
        <f>SUM(H13:H13)</f>
        <v>8501</v>
      </c>
      <c r="I15" s="1184">
        <f>SUM(I13:I13)</f>
        <v>0</v>
      </c>
      <c r="J15" s="300"/>
    </row>
    <row r="16" spans="1:10" ht="14.1" customHeight="1" x14ac:dyDescent="0.2">
      <c r="A16" s="560"/>
      <c r="B16" s="548"/>
      <c r="C16" s="44"/>
      <c r="E16" s="586"/>
      <c r="F16" s="586"/>
      <c r="G16" s="582"/>
      <c r="H16" s="586"/>
      <c r="I16" s="765"/>
      <c r="J16" s="297"/>
    </row>
    <row r="17" spans="1:10" ht="15" customHeight="1" x14ac:dyDescent="0.2">
      <c r="A17" s="560"/>
      <c r="B17" s="548" t="s">
        <v>422</v>
      </c>
      <c r="C17" s="42" t="s">
        <v>423</v>
      </c>
      <c r="E17" s="586"/>
      <c r="F17" s="586"/>
      <c r="G17" s="582"/>
      <c r="H17" s="586"/>
      <c r="I17" s="765"/>
      <c r="J17" s="297"/>
    </row>
    <row r="18" spans="1:10" ht="15" customHeight="1" x14ac:dyDescent="0.2">
      <c r="A18" s="560"/>
      <c r="B18" s="545" t="s">
        <v>419</v>
      </c>
      <c r="C18" s="44" t="s">
        <v>827</v>
      </c>
      <c r="D18" s="260" t="s">
        <v>420</v>
      </c>
      <c r="E18" s="39">
        <v>4500</v>
      </c>
      <c r="F18" s="39">
        <v>1215</v>
      </c>
      <c r="G18" s="49">
        <f t="shared" ref="G18" si="1">E18+F18</f>
        <v>5715</v>
      </c>
      <c r="H18" s="533">
        <f>G18</f>
        <v>5715</v>
      </c>
      <c r="I18" s="1180"/>
      <c r="J18" s="297"/>
    </row>
    <row r="19" spans="1:10" ht="15" customHeight="1" x14ac:dyDescent="0.2">
      <c r="A19" s="560"/>
      <c r="B19" s="545"/>
      <c r="C19" s="44"/>
      <c r="D19" s="260"/>
      <c r="E19" s="39"/>
      <c r="F19" s="39"/>
      <c r="G19" s="49"/>
      <c r="H19" s="533"/>
      <c r="I19" s="1180"/>
      <c r="J19" s="297"/>
    </row>
    <row r="20" spans="1:10" ht="13.5" customHeight="1" thickBot="1" x14ac:dyDescent="0.25">
      <c r="A20" s="560"/>
      <c r="B20" s="545"/>
      <c r="C20" s="44"/>
      <c r="E20" s="586"/>
      <c r="F20" s="586"/>
      <c r="G20" s="582"/>
      <c r="H20" s="806"/>
      <c r="I20" s="940"/>
      <c r="J20" s="379"/>
    </row>
    <row r="21" spans="1:10" ht="12" customHeight="1" thickBot="1" x14ac:dyDescent="0.25">
      <c r="A21" s="560"/>
      <c r="B21" s="549"/>
      <c r="C21" s="261" t="s">
        <v>424</v>
      </c>
      <c r="D21" s="80"/>
      <c r="E21" s="388">
        <f>SUM(E18:E19)</f>
        <v>4500</v>
      </c>
      <c r="F21" s="388">
        <f t="shared" ref="F21:H21" si="2">SUM(F18:F19)</f>
        <v>1215</v>
      </c>
      <c r="G21" s="388">
        <f t="shared" si="2"/>
        <v>5715</v>
      </c>
      <c r="H21" s="388">
        <f t="shared" si="2"/>
        <v>5715</v>
      </c>
      <c r="I21" s="1189">
        <f>SUM(I18:I18)</f>
        <v>0</v>
      </c>
      <c r="J21" s="297"/>
    </row>
    <row r="22" spans="1:10" ht="12" customHeight="1" x14ac:dyDescent="0.2">
      <c r="A22" s="560"/>
      <c r="B22" s="550"/>
      <c r="C22" s="47"/>
      <c r="E22" s="586"/>
      <c r="F22" s="586"/>
      <c r="G22" s="582"/>
      <c r="H22" s="1181"/>
      <c r="I22" s="1182"/>
      <c r="J22" s="297"/>
    </row>
    <row r="23" spans="1:10" ht="15.75" customHeight="1" x14ac:dyDescent="0.2">
      <c r="A23" s="560"/>
      <c r="B23" s="551" t="s">
        <v>425</v>
      </c>
      <c r="C23" s="47" t="s">
        <v>426</v>
      </c>
      <c r="E23" s="586"/>
      <c r="F23" s="586"/>
      <c r="G23" s="582"/>
      <c r="H23" s="586"/>
      <c r="I23" s="765"/>
      <c r="J23" s="297"/>
    </row>
    <row r="24" spans="1:10" s="50" customFormat="1" ht="27" customHeight="1" x14ac:dyDescent="0.2">
      <c r="A24" s="561"/>
      <c r="B24" s="552" t="s">
        <v>794</v>
      </c>
      <c r="C24" s="48" t="s">
        <v>859</v>
      </c>
      <c r="D24" s="260" t="s">
        <v>420</v>
      </c>
      <c r="E24" s="377">
        <v>341459</v>
      </c>
      <c r="F24" s="377"/>
      <c r="G24" s="378">
        <f>E24+F24</f>
        <v>341459</v>
      </c>
      <c r="H24" s="377">
        <f t="shared" ref="H24" si="3">G24</f>
        <v>341459</v>
      </c>
      <c r="I24" s="770"/>
      <c r="J24" s="300"/>
    </row>
    <row r="25" spans="1:10" s="50" customFormat="1" ht="27" customHeight="1" x14ac:dyDescent="0.2">
      <c r="A25" s="561"/>
      <c r="B25" s="552" t="s">
        <v>795</v>
      </c>
      <c r="C25" s="48" t="s">
        <v>860</v>
      </c>
      <c r="D25" s="260" t="s">
        <v>420</v>
      </c>
      <c r="E25" s="377">
        <v>168002</v>
      </c>
      <c r="F25" s="377"/>
      <c r="G25" s="378">
        <f>E25+F25</f>
        <v>168002</v>
      </c>
      <c r="H25" s="377">
        <f>G25</f>
        <v>168002</v>
      </c>
      <c r="I25" s="770"/>
      <c r="J25" s="300"/>
    </row>
    <row r="26" spans="1:10" s="50" customFormat="1" ht="26.25" customHeight="1" x14ac:dyDescent="0.2">
      <c r="A26" s="561"/>
      <c r="B26" s="552" t="s">
        <v>852</v>
      </c>
      <c r="C26" s="48" t="s">
        <v>858</v>
      </c>
      <c r="D26" s="377" t="s">
        <v>420</v>
      </c>
      <c r="E26" s="377">
        <v>9213</v>
      </c>
      <c r="F26" s="377">
        <v>2488</v>
      </c>
      <c r="G26" s="378">
        <f>E26+F26</f>
        <v>11701</v>
      </c>
      <c r="H26" s="377">
        <f>G26</f>
        <v>11701</v>
      </c>
      <c r="I26" s="770"/>
      <c r="J26" s="298"/>
    </row>
    <row r="27" spans="1:10" s="50" customFormat="1" ht="27.75" customHeight="1" x14ac:dyDescent="0.2">
      <c r="A27" s="561"/>
      <c r="B27" s="552" t="s">
        <v>857</v>
      </c>
      <c r="C27" s="48" t="s">
        <v>866</v>
      </c>
      <c r="D27" s="260" t="s">
        <v>420</v>
      </c>
      <c r="E27" s="377">
        <v>2395</v>
      </c>
      <c r="F27" s="377">
        <v>449</v>
      </c>
      <c r="G27" s="378">
        <f>E27+F27</f>
        <v>2844</v>
      </c>
      <c r="H27" s="377">
        <f>G27</f>
        <v>2844</v>
      </c>
      <c r="I27" s="770"/>
      <c r="J27" s="298"/>
    </row>
    <row r="28" spans="1:10" s="50" customFormat="1" ht="27" customHeight="1" x14ac:dyDescent="0.2">
      <c r="A28" s="561"/>
      <c r="B28" s="552" t="s">
        <v>427</v>
      </c>
      <c r="C28" s="359" t="s">
        <v>849</v>
      </c>
      <c r="D28" s="260" t="s">
        <v>420</v>
      </c>
      <c r="E28" s="377">
        <v>13386</v>
      </c>
      <c r="F28" s="377">
        <v>3614</v>
      </c>
      <c r="G28" s="378">
        <f t="shared" ref="G28:G30" si="4">E28+F28</f>
        <v>17000</v>
      </c>
      <c r="H28" s="377">
        <f>G28</f>
        <v>17000</v>
      </c>
      <c r="I28" s="1183"/>
      <c r="J28" s="839"/>
    </row>
    <row r="29" spans="1:10" s="50" customFormat="1" ht="26.25" customHeight="1" x14ac:dyDescent="0.2">
      <c r="A29" s="561"/>
      <c r="B29" s="552" t="s">
        <v>428</v>
      </c>
      <c r="C29" s="359" t="s">
        <v>727</v>
      </c>
      <c r="D29" s="260" t="s">
        <v>420</v>
      </c>
      <c r="E29" s="377">
        <v>2000</v>
      </c>
      <c r="F29" s="377">
        <v>540</v>
      </c>
      <c r="G29" s="378">
        <f t="shared" ref="G29" si="5">E29+F29</f>
        <v>2540</v>
      </c>
      <c r="H29" s="377">
        <f t="shared" ref="H29" si="6">G29</f>
        <v>2540</v>
      </c>
      <c r="I29" s="522"/>
      <c r="J29" s="298"/>
    </row>
    <row r="30" spans="1:10" s="50" customFormat="1" ht="21.75" customHeight="1" x14ac:dyDescent="0.2">
      <c r="A30" s="561"/>
      <c r="B30" s="552" t="s">
        <v>429</v>
      </c>
      <c r="C30" s="359" t="s">
        <v>691</v>
      </c>
      <c r="D30" s="260" t="s">
        <v>420</v>
      </c>
      <c r="E30" s="377">
        <v>5038</v>
      </c>
      <c r="F30" s="377">
        <v>1361</v>
      </c>
      <c r="G30" s="378">
        <f t="shared" si="4"/>
        <v>6399</v>
      </c>
      <c r="H30" s="377">
        <f t="shared" ref="H30" si="7">G30</f>
        <v>6399</v>
      </c>
      <c r="I30" s="522"/>
      <c r="J30" s="379"/>
    </row>
    <row r="31" spans="1:10" s="50" customFormat="1" ht="27.75" customHeight="1" x14ac:dyDescent="0.2">
      <c r="A31" s="561"/>
      <c r="B31" s="552" t="s">
        <v>430</v>
      </c>
      <c r="C31" s="450" t="s">
        <v>725</v>
      </c>
      <c r="D31" s="260" t="s">
        <v>420</v>
      </c>
      <c r="E31" s="377">
        <v>246293</v>
      </c>
      <c r="F31" s="377">
        <v>66499</v>
      </c>
      <c r="G31" s="378">
        <f t="shared" ref="G31:G37" si="8">SUM(E31:F31)</f>
        <v>312792</v>
      </c>
      <c r="H31" s="377">
        <f t="shared" ref="H31:H32" si="9">G31</f>
        <v>312792</v>
      </c>
      <c r="I31" s="522"/>
      <c r="J31" s="837"/>
    </row>
    <row r="32" spans="1:10" s="50" customFormat="1" ht="41.25" customHeight="1" x14ac:dyDescent="0.2">
      <c r="A32" s="561"/>
      <c r="B32" s="552" t="s">
        <v>431</v>
      </c>
      <c r="C32" s="465" t="s">
        <v>921</v>
      </c>
      <c r="D32" s="260" t="s">
        <v>420</v>
      </c>
      <c r="E32" s="377">
        <v>494410</v>
      </c>
      <c r="F32" s="377">
        <v>133489</v>
      </c>
      <c r="G32" s="378">
        <f t="shared" si="8"/>
        <v>627899</v>
      </c>
      <c r="H32" s="377">
        <f t="shared" si="9"/>
        <v>627899</v>
      </c>
      <c r="I32" s="522"/>
      <c r="J32" s="829"/>
    </row>
    <row r="33" spans="1:13" s="50" customFormat="1" ht="21.75" customHeight="1" x14ac:dyDescent="0.2">
      <c r="A33" s="561"/>
      <c r="B33" s="552" t="s">
        <v>432</v>
      </c>
      <c r="C33" s="465" t="s">
        <v>1029</v>
      </c>
      <c r="D33" s="377" t="s">
        <v>251</v>
      </c>
      <c r="E33" s="377">
        <v>2839</v>
      </c>
      <c r="F33" s="377"/>
      <c r="G33" s="378">
        <f t="shared" si="8"/>
        <v>2839</v>
      </c>
      <c r="H33" s="377"/>
      <c r="I33" s="522">
        <f>G33</f>
        <v>2839</v>
      </c>
      <c r="J33" s="838"/>
    </row>
    <row r="34" spans="1:13" s="50" customFormat="1" ht="36" customHeight="1" x14ac:dyDescent="0.2">
      <c r="A34" s="561"/>
      <c r="B34" s="552" t="s">
        <v>433</v>
      </c>
      <c r="C34" s="465" t="s">
        <v>937</v>
      </c>
      <c r="D34" s="377" t="s">
        <v>420</v>
      </c>
      <c r="E34" s="377">
        <v>74944</v>
      </c>
      <c r="F34" s="377">
        <v>20235</v>
      </c>
      <c r="G34" s="378">
        <f t="shared" si="8"/>
        <v>95179</v>
      </c>
      <c r="H34" s="377">
        <f t="shared" ref="H34:H37" si="10">G34</f>
        <v>95179</v>
      </c>
      <c r="I34" s="522"/>
      <c r="J34" s="828"/>
    </row>
    <row r="35" spans="1:13" s="50" customFormat="1" ht="33" customHeight="1" x14ac:dyDescent="0.2">
      <c r="A35" s="561"/>
      <c r="B35" s="552" t="s">
        <v>434</v>
      </c>
      <c r="C35" s="465" t="s">
        <v>862</v>
      </c>
      <c r="D35" s="377" t="s">
        <v>420</v>
      </c>
      <c r="E35" s="873">
        <v>10377</v>
      </c>
      <c r="F35" s="873"/>
      <c r="G35" s="874">
        <f t="shared" si="8"/>
        <v>10377</v>
      </c>
      <c r="H35" s="873">
        <f t="shared" si="10"/>
        <v>10377</v>
      </c>
      <c r="I35" s="522"/>
      <c r="J35" s="298"/>
    </row>
    <row r="36" spans="1:13" s="841" customFormat="1" ht="20.25" customHeight="1" x14ac:dyDescent="0.2">
      <c r="A36" s="840"/>
      <c r="B36" s="552" t="s">
        <v>463</v>
      </c>
      <c r="C36" s="465" t="s">
        <v>922</v>
      </c>
      <c r="D36" s="377" t="s">
        <v>251</v>
      </c>
      <c r="E36" s="377">
        <v>4000</v>
      </c>
      <c r="F36" s="377">
        <v>1080</v>
      </c>
      <c r="G36" s="378">
        <f t="shared" si="8"/>
        <v>5080</v>
      </c>
      <c r="H36" s="377">
        <f t="shared" si="10"/>
        <v>5080</v>
      </c>
      <c r="I36" s="522"/>
      <c r="J36" s="839"/>
    </row>
    <row r="37" spans="1:13" s="50" customFormat="1" ht="22.5" customHeight="1" x14ac:dyDescent="0.2">
      <c r="A37" s="561"/>
      <c r="B37" s="552" t="s">
        <v>464</v>
      </c>
      <c r="C37" s="465" t="s">
        <v>923</v>
      </c>
      <c r="D37" s="377" t="s">
        <v>420</v>
      </c>
      <c r="E37" s="377">
        <v>659296</v>
      </c>
      <c r="F37" s="377">
        <v>178010</v>
      </c>
      <c r="G37" s="378">
        <f t="shared" si="8"/>
        <v>837306</v>
      </c>
      <c r="H37" s="377">
        <f t="shared" si="10"/>
        <v>837306</v>
      </c>
      <c r="I37" s="522"/>
      <c r="J37" s="837"/>
    </row>
    <row r="38" spans="1:13" s="50" customFormat="1" ht="22.5" customHeight="1" x14ac:dyDescent="0.2">
      <c r="A38" s="561"/>
      <c r="B38" s="552" t="s">
        <v>465</v>
      </c>
      <c r="C38" s="716" t="s">
        <v>1127</v>
      </c>
      <c r="D38" s="377" t="s">
        <v>420</v>
      </c>
      <c r="E38" s="377">
        <v>39334</v>
      </c>
      <c r="F38" s="377">
        <v>10620</v>
      </c>
      <c r="G38" s="378">
        <f>E38+F38</f>
        <v>49954</v>
      </c>
      <c r="H38" s="377">
        <v>49954</v>
      </c>
      <c r="I38" s="522"/>
      <c r="J38" s="837"/>
    </row>
    <row r="39" spans="1:13" s="50" customFormat="1" ht="22.5" customHeight="1" x14ac:dyDescent="0.2">
      <c r="A39" s="561"/>
      <c r="B39" s="552" t="s">
        <v>466</v>
      </c>
      <c r="C39" s="465" t="s">
        <v>1208</v>
      </c>
      <c r="D39" s="377" t="s">
        <v>251</v>
      </c>
      <c r="E39" s="377">
        <v>130000</v>
      </c>
      <c r="F39" s="377">
        <v>35100</v>
      </c>
      <c r="G39" s="378">
        <f>E39+F39</f>
        <v>165100</v>
      </c>
      <c r="H39" s="377">
        <v>165100</v>
      </c>
      <c r="I39" s="522"/>
      <c r="J39" s="837"/>
    </row>
    <row r="40" spans="1:13" s="50" customFormat="1" ht="22.5" customHeight="1" x14ac:dyDescent="0.2">
      <c r="A40" s="561"/>
      <c r="B40" s="552" t="s">
        <v>467</v>
      </c>
      <c r="C40" s="465" t="s">
        <v>1209</v>
      </c>
      <c r="D40" s="377" t="s">
        <v>251</v>
      </c>
      <c r="E40" s="377">
        <v>230000</v>
      </c>
      <c r="F40" s="377">
        <v>62100</v>
      </c>
      <c r="G40" s="378">
        <f t="shared" ref="G40:G41" si="11">E40+F40</f>
        <v>292100</v>
      </c>
      <c r="H40" s="377">
        <v>292100</v>
      </c>
      <c r="I40" s="522"/>
      <c r="J40" s="837"/>
    </row>
    <row r="41" spans="1:13" s="841" customFormat="1" ht="23.25" customHeight="1" x14ac:dyDescent="0.2">
      <c r="A41" s="840"/>
      <c r="B41" s="552" t="s">
        <v>468</v>
      </c>
      <c r="C41" s="1162" t="s">
        <v>1210</v>
      </c>
      <c r="D41" s="377" t="s">
        <v>251</v>
      </c>
      <c r="E41" s="377">
        <v>30000</v>
      </c>
      <c r="F41" s="377">
        <v>8100</v>
      </c>
      <c r="G41" s="378">
        <f t="shared" si="11"/>
        <v>38100</v>
      </c>
      <c r="H41" s="377">
        <v>38100</v>
      </c>
      <c r="I41" s="522"/>
      <c r="J41" s="839"/>
    </row>
    <row r="42" spans="1:13" s="50" customFormat="1" ht="7.5" customHeight="1" thickBot="1" x14ac:dyDescent="0.25">
      <c r="A42" s="561"/>
      <c r="B42" s="552"/>
      <c r="C42" s="465"/>
      <c r="D42" s="377"/>
      <c r="E42" s="800"/>
      <c r="F42" s="800"/>
      <c r="G42" s="801"/>
      <c r="H42" s="800"/>
      <c r="I42" s="522"/>
      <c r="J42" s="298"/>
    </row>
    <row r="43" spans="1:13" ht="13.9" customHeight="1" thickBot="1" x14ac:dyDescent="0.25">
      <c r="A43" s="560"/>
      <c r="B43" s="553"/>
      <c r="C43" s="45" t="s">
        <v>435</v>
      </c>
      <c r="D43" s="46"/>
      <c r="E43" s="387">
        <f>SUM(E24:E41)</f>
        <v>2462986</v>
      </c>
      <c r="F43" s="387">
        <f>SUM(F24:F41)</f>
        <v>523685</v>
      </c>
      <c r="G43" s="387">
        <f>SUM(G24:G41)</f>
        <v>2986671</v>
      </c>
      <c r="H43" s="387">
        <f>SUM(H24:H41)</f>
        <v>2983832</v>
      </c>
      <c r="I43" s="1184">
        <f>SUM(I24:I41)</f>
        <v>2839</v>
      </c>
      <c r="J43" s="297"/>
    </row>
    <row r="44" spans="1:13" s="50" customFormat="1" ht="13.9" customHeight="1" x14ac:dyDescent="0.2">
      <c r="A44" s="561"/>
      <c r="B44" s="547"/>
      <c r="C44" s="44"/>
      <c r="D44" s="38"/>
      <c r="E44" s="586"/>
      <c r="F44" s="586"/>
      <c r="G44" s="582"/>
      <c r="H44" s="586"/>
      <c r="I44" s="766"/>
      <c r="J44" s="298"/>
    </row>
    <row r="45" spans="1:13" s="50" customFormat="1" ht="13.9" customHeight="1" x14ac:dyDescent="0.2">
      <c r="A45" s="561"/>
      <c r="B45" s="545"/>
      <c r="C45" s="44"/>
      <c r="D45" s="38"/>
      <c r="E45" s="586"/>
      <c r="F45" s="586"/>
      <c r="G45" s="582"/>
      <c r="H45" s="586"/>
      <c r="I45" s="518"/>
      <c r="J45" s="298"/>
    </row>
    <row r="46" spans="1:13" s="51" customFormat="1" ht="15.75" customHeight="1" x14ac:dyDescent="0.15">
      <c r="A46" s="563"/>
      <c r="B46" s="548" t="s">
        <v>436</v>
      </c>
      <c r="C46" s="42" t="s">
        <v>437</v>
      </c>
      <c r="D46" s="43"/>
      <c r="E46" s="582"/>
      <c r="F46" s="582"/>
      <c r="G46" s="582"/>
      <c r="H46" s="582"/>
      <c r="I46" s="767"/>
      <c r="J46" s="299"/>
    </row>
    <row r="47" spans="1:13" s="51" customFormat="1" ht="15.75" customHeight="1" x14ac:dyDescent="0.15">
      <c r="A47" s="563"/>
      <c r="B47" s="552" t="s">
        <v>419</v>
      </c>
      <c r="C47" s="44" t="s">
        <v>850</v>
      </c>
      <c r="D47" s="260" t="s">
        <v>249</v>
      </c>
      <c r="E47" s="377">
        <v>6000</v>
      </c>
      <c r="F47" s="377">
        <v>1620</v>
      </c>
      <c r="G47" s="378">
        <f>E47+F47</f>
        <v>7620</v>
      </c>
      <c r="H47" s="377">
        <v>7620</v>
      </c>
      <c r="I47" s="768"/>
      <c r="J47" s="299"/>
    </row>
    <row r="48" spans="1:13" s="51" customFormat="1" ht="15.75" customHeight="1" x14ac:dyDescent="0.2">
      <c r="A48" s="563"/>
      <c r="B48" s="552" t="s">
        <v>427</v>
      </c>
      <c r="C48" s="52" t="s">
        <v>157</v>
      </c>
      <c r="D48" s="260" t="s">
        <v>249</v>
      </c>
      <c r="E48" s="377">
        <v>1000</v>
      </c>
      <c r="F48" s="377">
        <v>270</v>
      </c>
      <c r="G48" s="378">
        <f>SUM(E48:F48)</f>
        <v>1270</v>
      </c>
      <c r="H48" s="801"/>
      <c r="I48" s="519">
        <v>1270</v>
      </c>
      <c r="J48" s="299"/>
      <c r="M48" s="450"/>
    </row>
    <row r="49" spans="1:10" s="51" customFormat="1" ht="31.5" customHeight="1" x14ac:dyDescent="0.15">
      <c r="A49" s="563"/>
      <c r="B49" s="552" t="s">
        <v>428</v>
      </c>
      <c r="C49" s="359" t="s">
        <v>753</v>
      </c>
      <c r="D49" s="260" t="s">
        <v>938</v>
      </c>
      <c r="E49" s="377">
        <v>12600</v>
      </c>
      <c r="F49" s="377">
        <v>3400</v>
      </c>
      <c r="G49" s="378">
        <f>SUM(E49:F49)</f>
        <v>16000</v>
      </c>
      <c r="H49" s="377">
        <v>16000</v>
      </c>
      <c r="I49" s="519"/>
      <c r="J49" s="299"/>
    </row>
    <row r="50" spans="1:10" s="51" customFormat="1" ht="16.5" customHeight="1" x14ac:dyDescent="0.15">
      <c r="A50" s="563"/>
      <c r="B50" s="552" t="s">
        <v>429</v>
      </c>
      <c r="C50" s="465" t="s">
        <v>923</v>
      </c>
      <c r="D50" s="260" t="s">
        <v>938</v>
      </c>
      <c r="E50" s="377">
        <v>40267</v>
      </c>
      <c r="F50" s="377">
        <v>10872</v>
      </c>
      <c r="G50" s="378">
        <f t="shared" ref="G50:G52" si="12">E50+F50</f>
        <v>51139</v>
      </c>
      <c r="H50" s="377">
        <f>G50</f>
        <v>51139</v>
      </c>
      <c r="I50" s="519"/>
      <c r="J50" s="299"/>
    </row>
    <row r="51" spans="1:10" s="51" customFormat="1" ht="26.25" customHeight="1" x14ac:dyDescent="0.15">
      <c r="A51" s="563"/>
      <c r="B51" s="552" t="s">
        <v>430</v>
      </c>
      <c r="C51" s="450" t="s">
        <v>725</v>
      </c>
      <c r="D51" s="260" t="s">
        <v>938</v>
      </c>
      <c r="E51" s="377">
        <v>17970</v>
      </c>
      <c r="F51" s="377">
        <v>4852</v>
      </c>
      <c r="G51" s="378">
        <f t="shared" si="12"/>
        <v>22822</v>
      </c>
      <c r="H51" s="377">
        <v>22822</v>
      </c>
      <c r="I51" s="519"/>
      <c r="J51" s="299"/>
    </row>
    <row r="52" spans="1:10" s="51" customFormat="1" ht="35.25" customHeight="1" x14ac:dyDescent="0.15">
      <c r="A52" s="563"/>
      <c r="B52" s="552" t="s">
        <v>431</v>
      </c>
      <c r="C52" s="465" t="s">
        <v>921</v>
      </c>
      <c r="D52" s="260" t="s">
        <v>938</v>
      </c>
      <c r="E52" s="377">
        <v>7559</v>
      </c>
      <c r="F52" s="377">
        <v>2041</v>
      </c>
      <c r="G52" s="378">
        <f t="shared" si="12"/>
        <v>9600</v>
      </c>
      <c r="H52" s="377">
        <v>9600</v>
      </c>
      <c r="I52" s="519"/>
      <c r="J52" s="299"/>
    </row>
    <row r="53" spans="1:10" s="51" customFormat="1" ht="29.25" customHeight="1" x14ac:dyDescent="0.15">
      <c r="A53" s="563"/>
      <c r="B53" s="552" t="s">
        <v>432</v>
      </c>
      <c r="C53" s="456" t="s">
        <v>935</v>
      </c>
      <c r="D53" s="260" t="s">
        <v>938</v>
      </c>
      <c r="E53" s="377">
        <v>6299</v>
      </c>
      <c r="F53" s="377">
        <v>1701</v>
      </c>
      <c r="G53" s="378">
        <f t="shared" ref="G53:G55" si="13">E53+F53</f>
        <v>8000</v>
      </c>
      <c r="H53" s="377">
        <f>G53</f>
        <v>8000</v>
      </c>
      <c r="I53" s="519"/>
      <c r="J53" s="299"/>
    </row>
    <row r="54" spans="1:10" s="51" customFormat="1" ht="20.25" customHeight="1" x14ac:dyDescent="0.15">
      <c r="A54" s="563"/>
      <c r="B54" s="1190" t="s">
        <v>433</v>
      </c>
      <c r="C54" s="1191" t="s">
        <v>1019</v>
      </c>
      <c r="D54" s="260" t="s">
        <v>249</v>
      </c>
      <c r="E54" s="377">
        <v>1054</v>
      </c>
      <c r="F54" s="377">
        <v>284</v>
      </c>
      <c r="G54" s="378">
        <f t="shared" si="13"/>
        <v>1338</v>
      </c>
      <c r="H54" s="377"/>
      <c r="I54" s="519">
        <v>1338</v>
      </c>
      <c r="J54" s="299"/>
    </row>
    <row r="55" spans="1:10" s="51" customFormat="1" ht="20.25" customHeight="1" x14ac:dyDescent="0.2">
      <c r="A55" s="563"/>
      <c r="B55" s="552" t="s">
        <v>434</v>
      </c>
      <c r="C55" s="81" t="s">
        <v>1021</v>
      </c>
      <c r="D55" s="260" t="s">
        <v>249</v>
      </c>
      <c r="E55" s="377">
        <v>6350</v>
      </c>
      <c r="F55" s="377">
        <v>1714</v>
      </c>
      <c r="G55" s="378">
        <f t="shared" si="13"/>
        <v>8064</v>
      </c>
      <c r="H55" s="377"/>
      <c r="I55" s="519">
        <v>8064</v>
      </c>
      <c r="J55" s="299"/>
    </row>
    <row r="56" spans="1:10" s="51" customFormat="1" ht="9.75" customHeight="1" thickBot="1" x14ac:dyDescent="0.2">
      <c r="A56" s="563"/>
      <c r="B56" s="552"/>
      <c r="C56" s="359"/>
      <c r="D56" s="260"/>
      <c r="E56" s="800"/>
      <c r="F56" s="800"/>
      <c r="G56" s="801"/>
      <c r="H56" s="801"/>
      <c r="I56" s="519"/>
      <c r="J56" s="299"/>
    </row>
    <row r="57" spans="1:10" s="51" customFormat="1" ht="12" customHeight="1" thickBot="1" x14ac:dyDescent="0.2">
      <c r="A57" s="563"/>
      <c r="B57" s="562"/>
      <c r="C57" s="45" t="s">
        <v>438</v>
      </c>
      <c r="D57" s="46"/>
      <c r="E57" s="387">
        <f>SUM(E47:E55)</f>
        <v>99099</v>
      </c>
      <c r="F57" s="387">
        <f>SUM(F47:F55)</f>
        <v>26754</v>
      </c>
      <c r="G57" s="387">
        <f>SUM(G47:G55)</f>
        <v>125853</v>
      </c>
      <c r="H57" s="387">
        <f>SUM(H47:H55)</f>
        <v>115181</v>
      </c>
      <c r="I57" s="769">
        <f>SUM(I47:I55)</f>
        <v>10672</v>
      </c>
      <c r="J57" s="512"/>
    </row>
    <row r="58" spans="1:10" s="51" customFormat="1" ht="12" customHeight="1" x14ac:dyDescent="0.15">
      <c r="A58" s="563"/>
      <c r="B58" s="548"/>
      <c r="C58" s="42"/>
      <c r="D58" s="43"/>
      <c r="E58" s="582"/>
      <c r="F58" s="582"/>
      <c r="G58" s="582"/>
      <c r="H58" s="582"/>
      <c r="I58" s="766"/>
      <c r="J58" s="299"/>
    </row>
    <row r="59" spans="1:10" s="51" customFormat="1" ht="12" customHeight="1" x14ac:dyDescent="0.15">
      <c r="A59" s="563"/>
      <c r="B59" s="548"/>
      <c r="C59" s="42"/>
      <c r="D59" s="43"/>
      <c r="E59" s="582"/>
      <c r="F59" s="582"/>
      <c r="G59" s="582"/>
      <c r="H59" s="582"/>
      <c r="I59" s="767"/>
      <c r="J59" s="299"/>
    </row>
    <row r="60" spans="1:10" s="36" customFormat="1" ht="15" customHeight="1" x14ac:dyDescent="0.2">
      <c r="A60" s="558"/>
      <c r="B60" s="548" t="s">
        <v>439</v>
      </c>
      <c r="C60" s="42" t="s">
        <v>440</v>
      </c>
      <c r="D60" s="43"/>
      <c r="E60" s="49">
        <v>0</v>
      </c>
      <c r="F60" s="49">
        <v>0</v>
      </c>
      <c r="G60" s="49">
        <v>0</v>
      </c>
      <c r="H60" s="49">
        <v>0</v>
      </c>
      <c r="I60" s="770">
        <v>0</v>
      </c>
      <c r="J60" s="300"/>
    </row>
    <row r="61" spans="1:10" s="36" customFormat="1" ht="15" customHeight="1" thickBot="1" x14ac:dyDescent="0.25">
      <c r="A61" s="558"/>
      <c r="B61" s="548"/>
      <c r="C61" s="44"/>
      <c r="D61" s="38"/>
      <c r="E61" s="586"/>
      <c r="F61" s="586"/>
      <c r="G61" s="582"/>
      <c r="H61" s="586"/>
      <c r="I61" s="770"/>
      <c r="J61" s="300"/>
    </row>
    <row r="62" spans="1:10" s="36" customFormat="1" ht="13.5" customHeight="1" thickBot="1" x14ac:dyDescent="0.25">
      <c r="A62" s="558"/>
      <c r="B62" s="562"/>
      <c r="C62" s="45" t="s">
        <v>441</v>
      </c>
      <c r="D62" s="46"/>
      <c r="E62" s="387">
        <f>E60</f>
        <v>0</v>
      </c>
      <c r="F62" s="387">
        <f t="shared" ref="F62:H62" si="14">F60</f>
        <v>0</v>
      </c>
      <c r="G62" s="387">
        <f t="shared" si="14"/>
        <v>0</v>
      </c>
      <c r="H62" s="387">
        <f t="shared" si="14"/>
        <v>0</v>
      </c>
      <c r="I62" s="769">
        <f>I60</f>
        <v>0</v>
      </c>
      <c r="J62" s="300"/>
    </row>
    <row r="63" spans="1:10" s="36" customFormat="1" ht="13.5" customHeight="1" x14ac:dyDescent="0.2">
      <c r="A63" s="558"/>
      <c r="B63" s="548"/>
      <c r="C63" s="42"/>
      <c r="D63" s="43"/>
      <c r="E63" s="582"/>
      <c r="F63" s="582"/>
      <c r="G63" s="582"/>
      <c r="H63" s="582"/>
      <c r="I63" s="766"/>
      <c r="J63" s="300"/>
    </row>
    <row r="64" spans="1:10" s="36" customFormat="1" ht="13.5" customHeight="1" x14ac:dyDescent="0.2">
      <c r="A64" s="558"/>
      <c r="B64" s="548" t="s">
        <v>81</v>
      </c>
      <c r="C64" s="42" t="s">
        <v>158</v>
      </c>
      <c r="D64" s="43"/>
      <c r="E64" s="802"/>
      <c r="F64" s="802"/>
      <c r="G64" s="586"/>
      <c r="H64" s="586"/>
      <c r="I64" s="518"/>
    </row>
    <row r="65" spans="1:16" s="36" customFormat="1" ht="33.75" customHeight="1" x14ac:dyDescent="0.2">
      <c r="A65" s="558"/>
      <c r="B65" s="545" t="s">
        <v>419</v>
      </c>
      <c r="C65" s="44" t="s">
        <v>1013</v>
      </c>
      <c r="D65" s="260" t="s">
        <v>249</v>
      </c>
      <c r="E65" s="377">
        <v>4490</v>
      </c>
      <c r="F65" s="377">
        <v>1212</v>
      </c>
      <c r="G65" s="378">
        <f>SUM(E65:F65)</f>
        <v>5702</v>
      </c>
      <c r="H65" s="377">
        <v>1003</v>
      </c>
      <c r="I65" s="519">
        <f>G65-H65</f>
        <v>4699</v>
      </c>
    </row>
    <row r="66" spans="1:16" s="36" customFormat="1" ht="25.5" customHeight="1" x14ac:dyDescent="0.2">
      <c r="A66" s="558"/>
      <c r="B66" s="545" t="s">
        <v>427</v>
      </c>
      <c r="C66" s="465" t="s">
        <v>923</v>
      </c>
      <c r="D66" s="260" t="s">
        <v>420</v>
      </c>
      <c r="E66" s="377">
        <v>1150</v>
      </c>
      <c r="F66" s="377">
        <v>311</v>
      </c>
      <c r="G66" s="378">
        <f>SUM(E66:F66)</f>
        <v>1461</v>
      </c>
      <c r="H66" s="377">
        <f>G66</f>
        <v>1461</v>
      </c>
      <c r="I66" s="519"/>
    </row>
    <row r="67" spans="1:16" s="1085" customFormat="1" ht="25.5" customHeight="1" x14ac:dyDescent="0.2">
      <c r="A67" s="1083"/>
      <c r="B67" s="545" t="s">
        <v>428</v>
      </c>
      <c r="C67" s="1086" t="s">
        <v>1020</v>
      </c>
      <c r="D67" s="260" t="s">
        <v>249</v>
      </c>
      <c r="E67" s="377">
        <v>8715</v>
      </c>
      <c r="F67" s="377">
        <v>2353</v>
      </c>
      <c r="G67" s="378">
        <f>SUM(E67:F67)</f>
        <v>11068</v>
      </c>
      <c r="H67" s="377"/>
      <c r="I67" s="519">
        <v>11068</v>
      </c>
    </row>
    <row r="68" spans="1:16" s="36" customFormat="1" ht="7.5" customHeight="1" thickBot="1" x14ac:dyDescent="0.25">
      <c r="A68" s="558"/>
      <c r="B68" s="554"/>
      <c r="C68" s="263"/>
      <c r="D68" s="516"/>
      <c r="E68" s="803"/>
      <c r="F68" s="803"/>
      <c r="G68" s="804"/>
      <c r="H68" s="803"/>
      <c r="I68" s="520"/>
      <c r="J68" s="515"/>
    </row>
    <row r="69" spans="1:16" s="36" customFormat="1" ht="12.75" customHeight="1" thickBot="1" x14ac:dyDescent="0.25">
      <c r="A69" s="558"/>
      <c r="B69" s="554"/>
      <c r="C69" s="262" t="s">
        <v>159</v>
      </c>
      <c r="D69" s="265"/>
      <c r="E69" s="827">
        <f>SUM(E65:E68)</f>
        <v>14355</v>
      </c>
      <c r="F69" s="827">
        <f>SUM(F65:F68)</f>
        <v>3876</v>
      </c>
      <c r="G69" s="827">
        <f>SUM(G65:G68)</f>
        <v>18231</v>
      </c>
      <c r="H69" s="827">
        <f>SUM(H65:H68)</f>
        <v>2464</v>
      </c>
      <c r="I69" s="1185">
        <f>SUM(I65:I68)</f>
        <v>15767</v>
      </c>
      <c r="J69" s="513"/>
      <c r="L69" s="511"/>
      <c r="M69" s="511"/>
      <c r="O69" s="511"/>
      <c r="P69" s="511"/>
    </row>
    <row r="70" spans="1:16" s="36" customFormat="1" ht="12.75" customHeight="1" x14ac:dyDescent="0.2">
      <c r="A70" s="558"/>
      <c r="B70" s="545"/>
      <c r="C70" s="42"/>
      <c r="D70" s="43"/>
      <c r="E70" s="49"/>
      <c r="F70" s="49"/>
      <c r="G70" s="49"/>
      <c r="H70" s="39"/>
      <c r="I70" s="770"/>
      <c r="J70" s="513"/>
      <c r="O70" s="511"/>
    </row>
    <row r="71" spans="1:16" s="36" customFormat="1" ht="24" customHeight="1" x14ac:dyDescent="0.2">
      <c r="A71" s="558"/>
      <c r="B71" s="548" t="s">
        <v>82</v>
      </c>
      <c r="C71" s="42" t="s">
        <v>1128</v>
      </c>
      <c r="D71" s="43"/>
      <c r="E71" s="49"/>
      <c r="F71" s="49"/>
      <c r="G71" s="49"/>
      <c r="H71" s="39"/>
      <c r="I71" s="770"/>
      <c r="J71" s="300"/>
    </row>
    <row r="72" spans="1:16" s="1085" customFormat="1" ht="24" customHeight="1" x14ac:dyDescent="0.2">
      <c r="A72" s="1083"/>
      <c r="B72" s="545" t="s">
        <v>419</v>
      </c>
      <c r="C72" s="44" t="s">
        <v>1129</v>
      </c>
      <c r="D72" s="260" t="s">
        <v>251</v>
      </c>
      <c r="E72" s="378">
        <v>3000</v>
      </c>
      <c r="F72" s="378"/>
      <c r="G72" s="378">
        <f>E72+F72</f>
        <v>3000</v>
      </c>
      <c r="H72" s="377">
        <v>3000</v>
      </c>
      <c r="I72" s="522"/>
      <c r="J72" s="1084"/>
    </row>
    <row r="73" spans="1:16" s="36" customFormat="1" ht="8.25" customHeight="1" thickBot="1" x14ac:dyDescent="0.25">
      <c r="A73" s="558"/>
      <c r="B73" s="545"/>
      <c r="C73" s="44"/>
      <c r="D73" s="260"/>
      <c r="E73" s="377"/>
      <c r="F73" s="377"/>
      <c r="G73" s="378"/>
      <c r="H73" s="377"/>
      <c r="I73" s="522"/>
      <c r="J73" s="300"/>
    </row>
    <row r="74" spans="1:16" s="36" customFormat="1" ht="22.5" customHeight="1" thickBot="1" x14ac:dyDescent="0.25">
      <c r="A74" s="558"/>
      <c r="B74" s="555"/>
      <c r="C74" s="264" t="s">
        <v>442</v>
      </c>
      <c r="D74" s="266"/>
      <c r="E74" s="387">
        <f>E72</f>
        <v>3000</v>
      </c>
      <c r="F74" s="387">
        <f t="shared" ref="F74:I74" si="15">F72</f>
        <v>0</v>
      </c>
      <c r="G74" s="387">
        <f t="shared" si="15"/>
        <v>3000</v>
      </c>
      <c r="H74" s="387">
        <f t="shared" si="15"/>
        <v>3000</v>
      </c>
      <c r="I74" s="1184">
        <f t="shared" si="15"/>
        <v>0</v>
      </c>
      <c r="J74" s="300"/>
    </row>
    <row r="75" spans="1:16" s="36" customFormat="1" ht="22.5" customHeight="1" x14ac:dyDescent="0.2">
      <c r="A75" s="558"/>
      <c r="B75" s="545"/>
      <c r="C75" s="42"/>
      <c r="D75" s="43"/>
      <c r="E75" s="49"/>
      <c r="F75" s="49"/>
      <c r="G75" s="49"/>
      <c r="H75" s="49"/>
      <c r="I75" s="521"/>
      <c r="J75" s="300"/>
    </row>
    <row r="76" spans="1:16" s="36" customFormat="1" ht="12.75" customHeight="1" thickBot="1" x14ac:dyDescent="0.25">
      <c r="A76" s="558"/>
      <c r="B76" s="937"/>
      <c r="C76" s="938"/>
      <c r="D76" s="939"/>
      <c r="E76" s="805"/>
      <c r="F76" s="805"/>
      <c r="G76" s="805"/>
      <c r="H76" s="806"/>
      <c r="I76" s="940"/>
      <c r="J76" s="300"/>
    </row>
    <row r="77" spans="1:16" s="36" customFormat="1" ht="12.75" customHeight="1" thickBot="1" x14ac:dyDescent="0.25">
      <c r="A77" s="558"/>
      <c r="B77" s="941" t="s">
        <v>83</v>
      </c>
      <c r="C77" s="381" t="s">
        <v>1140</v>
      </c>
      <c r="D77" s="942"/>
      <c r="E77" s="388">
        <v>0</v>
      </c>
      <c r="F77" s="388">
        <v>0</v>
      </c>
      <c r="G77" s="388">
        <f>E77+F77</f>
        <v>0</v>
      </c>
      <c r="H77" s="943">
        <f>G77</f>
        <v>0</v>
      </c>
      <c r="I77" s="944"/>
      <c r="J77" s="300"/>
    </row>
    <row r="78" spans="1:16" s="36" customFormat="1" ht="12.75" customHeight="1" x14ac:dyDescent="0.2">
      <c r="A78" s="558"/>
      <c r="B78" s="545"/>
      <c r="C78" s="53"/>
      <c r="D78" s="38"/>
      <c r="E78" s="582"/>
      <c r="F78" s="582"/>
      <c r="G78" s="582"/>
      <c r="H78" s="586"/>
      <c r="I78" s="770"/>
      <c r="J78" s="300"/>
    </row>
    <row r="79" spans="1:16" s="36" customFormat="1" ht="12" customHeight="1" x14ac:dyDescent="0.2">
      <c r="A79" s="558"/>
      <c r="B79" s="545"/>
      <c r="C79" s="44"/>
      <c r="D79" s="38"/>
      <c r="E79" s="586"/>
      <c r="F79" s="586"/>
      <c r="G79" s="582"/>
      <c r="H79" s="586"/>
      <c r="I79" s="770"/>
      <c r="J79" s="300"/>
    </row>
    <row r="80" spans="1:16" s="36" customFormat="1" ht="12.75" customHeight="1" x14ac:dyDescent="0.2">
      <c r="A80" s="558"/>
      <c r="B80" s="548" t="s">
        <v>1141</v>
      </c>
      <c r="C80" s="42" t="s">
        <v>244</v>
      </c>
      <c r="D80" s="38"/>
      <c r="E80" s="586"/>
      <c r="F80" s="586"/>
      <c r="G80" s="582"/>
      <c r="H80" s="586"/>
      <c r="I80" s="770"/>
      <c r="J80" s="300"/>
    </row>
    <row r="81" spans="1:10" s="54" customFormat="1" ht="13.5" customHeight="1" x14ac:dyDescent="0.2">
      <c r="A81" s="564"/>
      <c r="B81" s="545" t="s">
        <v>419</v>
      </c>
      <c r="C81" s="44" t="s">
        <v>69</v>
      </c>
      <c r="D81" s="38"/>
      <c r="E81" s="39">
        <v>1863</v>
      </c>
      <c r="F81" s="39"/>
      <c r="G81" s="49">
        <f>SUM(E81:F81)</f>
        <v>1863</v>
      </c>
      <c r="H81" s="39">
        <f>G81</f>
        <v>1863</v>
      </c>
      <c r="I81" s="1186"/>
      <c r="J81" s="579"/>
    </row>
    <row r="82" spans="1:10" s="54" customFormat="1" ht="12" customHeight="1" thickBot="1" x14ac:dyDescent="0.25">
      <c r="A82" s="564"/>
      <c r="B82" s="545"/>
      <c r="C82" s="386"/>
      <c r="D82" s="377"/>
      <c r="E82" s="377"/>
      <c r="F82" s="377"/>
      <c r="G82" s="378"/>
      <c r="H82" s="377"/>
      <c r="I82" s="522"/>
      <c r="J82" s="301"/>
    </row>
    <row r="83" spans="1:10" s="36" customFormat="1" ht="13.5" customHeight="1" thickBot="1" x14ac:dyDescent="0.25">
      <c r="A83" s="558"/>
      <c r="B83" s="555"/>
      <c r="C83" s="45" t="s">
        <v>443</v>
      </c>
      <c r="D83" s="46"/>
      <c r="E83" s="387">
        <f>SUM(E81:E82)</f>
        <v>1863</v>
      </c>
      <c r="F83" s="387">
        <f>SUM(F81:F82)</f>
        <v>0</v>
      </c>
      <c r="G83" s="387">
        <f>SUM(G81:G82)</f>
        <v>1863</v>
      </c>
      <c r="H83" s="387">
        <f>SUM(H81:H82)</f>
        <v>1863</v>
      </c>
      <c r="I83" s="769">
        <f>SUM(I81:I82)</f>
        <v>0</v>
      </c>
      <c r="J83" s="300"/>
    </row>
    <row r="84" spans="1:10" s="36" customFormat="1" ht="12.75" customHeight="1" x14ac:dyDescent="0.2">
      <c r="A84" s="558"/>
      <c r="B84" s="545"/>
      <c r="C84" s="42"/>
      <c r="D84" s="38"/>
      <c r="E84" s="586"/>
      <c r="F84" s="586"/>
      <c r="G84" s="582"/>
      <c r="H84" s="586"/>
      <c r="I84" s="770"/>
      <c r="J84" s="300"/>
    </row>
    <row r="85" spans="1:10" ht="12.75" customHeight="1" x14ac:dyDescent="0.2">
      <c r="A85" s="560"/>
      <c r="B85" s="548" t="s">
        <v>1142</v>
      </c>
      <c r="C85" s="42" t="s">
        <v>730</v>
      </c>
      <c r="E85" s="586"/>
      <c r="F85" s="586"/>
      <c r="G85" s="582"/>
      <c r="H85" s="586"/>
      <c r="I85" s="765"/>
      <c r="J85" s="297"/>
    </row>
    <row r="86" spans="1:10" s="54" customFormat="1" ht="15" customHeight="1" x14ac:dyDescent="0.2">
      <c r="A86" s="564"/>
      <c r="B86" s="545" t="s">
        <v>419</v>
      </c>
      <c r="C86" s="44" t="s">
        <v>792</v>
      </c>
      <c r="D86" s="377"/>
      <c r="E86" s="377">
        <v>5000</v>
      </c>
      <c r="F86" s="377"/>
      <c r="G86" s="378">
        <f>E86</f>
        <v>5000</v>
      </c>
      <c r="H86" s="377"/>
      <c r="I86" s="522">
        <f>G86</f>
        <v>5000</v>
      </c>
      <c r="J86" s="301"/>
    </row>
    <row r="87" spans="1:10" s="54" customFormat="1" ht="12" customHeight="1" thickBot="1" x14ac:dyDescent="0.25">
      <c r="A87" s="564"/>
      <c r="B87" s="545"/>
      <c r="C87" s="44"/>
      <c r="D87" s="39"/>
      <c r="E87" s="39"/>
      <c r="F87" s="39"/>
      <c r="G87" s="49"/>
      <c r="H87" s="39"/>
      <c r="I87" s="770"/>
      <c r="J87" s="301"/>
    </row>
    <row r="88" spans="1:10" s="36" customFormat="1" ht="21.75" customHeight="1" thickBot="1" x14ac:dyDescent="0.25">
      <c r="A88" s="558"/>
      <c r="B88" s="555"/>
      <c r="C88" s="45" t="s">
        <v>444</v>
      </c>
      <c r="D88" s="466"/>
      <c r="E88" s="466">
        <f>SUM(E86:E86)</f>
        <v>5000</v>
      </c>
      <c r="F88" s="466">
        <f>SUM(F86:F86)</f>
        <v>0</v>
      </c>
      <c r="G88" s="466">
        <f>SUM(G86:G86)</f>
        <v>5000</v>
      </c>
      <c r="H88" s="466">
        <f>SUM(H86:H86)</f>
        <v>0</v>
      </c>
      <c r="I88" s="1187">
        <f>SUM(I86:I86)</f>
        <v>5000</v>
      </c>
      <c r="J88" s="300"/>
    </row>
    <row r="89" spans="1:10" s="36" customFormat="1" ht="13.5" customHeight="1" x14ac:dyDescent="0.2">
      <c r="A89" s="558"/>
      <c r="B89" s="545"/>
      <c r="C89" s="42"/>
      <c r="D89" s="43"/>
      <c r="E89" s="582"/>
      <c r="F89" s="582"/>
      <c r="G89" s="582"/>
      <c r="H89" s="582"/>
      <c r="I89" s="766"/>
      <c r="J89" s="300"/>
    </row>
    <row r="90" spans="1:10" s="36" customFormat="1" ht="13.5" customHeight="1" thickBot="1" x14ac:dyDescent="0.25">
      <c r="A90" s="558"/>
      <c r="B90" s="554"/>
      <c r="C90" s="262"/>
      <c r="D90" s="265"/>
      <c r="E90" s="805"/>
      <c r="F90" s="805"/>
      <c r="G90" s="805"/>
      <c r="H90" s="806"/>
      <c r="I90" s="940"/>
      <c r="J90" s="300"/>
    </row>
    <row r="91" spans="1:10" s="36" customFormat="1" ht="13.5" customHeight="1" thickBot="1" x14ac:dyDescent="0.25">
      <c r="A91" s="558"/>
      <c r="B91" s="555"/>
      <c r="C91" s="261" t="s">
        <v>160</v>
      </c>
      <c r="D91" s="388"/>
      <c r="E91" s="388">
        <f>E15+E21+E43+E57+E62+E69+E74+E83+E88</f>
        <v>2597496</v>
      </c>
      <c r="F91" s="388">
        <f>F15+F21+F43+F57+F62+F69+F74+F83+F88</f>
        <v>557338</v>
      </c>
      <c r="G91" s="388">
        <f>G15+G21+G43+G57+G62+G69+G74+G83+G88</f>
        <v>3154834</v>
      </c>
      <c r="H91" s="388">
        <f>H15+H21+H43+H57+H62+H69+H74+H83+H88</f>
        <v>3120556</v>
      </c>
      <c r="I91" s="380">
        <f>I15+I21+I43+I57+I62+I69+I74+I83+I88</f>
        <v>34278</v>
      </c>
    </row>
    <row r="92" spans="1:10" s="36" customFormat="1" ht="13.5" customHeight="1" x14ac:dyDescent="0.2">
      <c r="A92" s="558"/>
      <c r="B92" s="545"/>
      <c r="C92" s="42"/>
      <c r="D92" s="43"/>
      <c r="E92" s="582"/>
      <c r="F92" s="582"/>
      <c r="G92" s="582"/>
      <c r="H92" s="586"/>
      <c r="I92" s="770"/>
      <c r="J92" s="300"/>
    </row>
    <row r="93" spans="1:10" s="55" customFormat="1" ht="13.5" customHeight="1" x14ac:dyDescent="0.15">
      <c r="A93" s="556"/>
      <c r="B93" s="545"/>
      <c r="C93" s="42"/>
      <c r="D93" s="43"/>
      <c r="E93" s="582"/>
      <c r="F93" s="582"/>
      <c r="G93" s="582"/>
      <c r="H93" s="582"/>
      <c r="I93" s="521"/>
      <c r="J93" s="302"/>
    </row>
    <row r="94" spans="1:10" s="55" customFormat="1" ht="15.75" customHeight="1" x14ac:dyDescent="0.15">
      <c r="A94" s="556"/>
      <c r="B94" s="548" t="s">
        <v>161</v>
      </c>
      <c r="C94" s="42" t="s">
        <v>445</v>
      </c>
      <c r="D94" s="43"/>
      <c r="E94" s="582"/>
      <c r="F94" s="582"/>
      <c r="G94" s="582"/>
      <c r="H94" s="582"/>
      <c r="I94" s="521"/>
    </row>
    <row r="95" spans="1:10" s="437" customFormat="1" ht="21.75" customHeight="1" x14ac:dyDescent="0.2">
      <c r="A95" s="557"/>
      <c r="B95" s="545" t="s">
        <v>419</v>
      </c>
      <c r="C95" s="44" t="s">
        <v>845</v>
      </c>
      <c r="D95" s="260" t="s">
        <v>249</v>
      </c>
      <c r="E95" s="377">
        <v>1000</v>
      </c>
      <c r="F95" s="377">
        <v>270</v>
      </c>
      <c r="G95" s="378">
        <f>SUM(E95:F95)</f>
        <v>1270</v>
      </c>
      <c r="H95" s="377"/>
      <c r="I95" s="522">
        <f>G95</f>
        <v>1270</v>
      </c>
    </row>
    <row r="96" spans="1:10" s="55" customFormat="1" ht="21.75" customHeight="1" thickBot="1" x14ac:dyDescent="0.2">
      <c r="A96" s="556"/>
      <c r="B96" s="545" t="s">
        <v>427</v>
      </c>
      <c r="C96" s="44" t="s">
        <v>713</v>
      </c>
      <c r="D96" s="260" t="s">
        <v>249</v>
      </c>
      <c r="E96" s="377">
        <v>1520</v>
      </c>
      <c r="F96" s="377">
        <v>410</v>
      </c>
      <c r="G96" s="378">
        <f>SUM(E96:F96)</f>
        <v>1930</v>
      </c>
      <c r="H96" s="377">
        <f>G96</f>
        <v>1930</v>
      </c>
      <c r="I96" s="523"/>
    </row>
    <row r="97" spans="1:10" s="55" customFormat="1" ht="21.75" customHeight="1" thickBot="1" x14ac:dyDescent="0.2">
      <c r="A97" s="556"/>
      <c r="B97" s="555"/>
      <c r="C97" s="45" t="s">
        <v>446</v>
      </c>
      <c r="D97" s="46"/>
      <c r="E97" s="466">
        <f>SUM(E95:E96)</f>
        <v>2520</v>
      </c>
      <c r="F97" s="466">
        <f>SUM(F95:F96)</f>
        <v>680</v>
      </c>
      <c r="G97" s="466">
        <f>SUM(G95:G96)</f>
        <v>3200</v>
      </c>
      <c r="H97" s="466">
        <f>SUM(H95:H96)</f>
        <v>1930</v>
      </c>
      <c r="I97" s="1187">
        <f>SUM(I95:I96)</f>
        <v>1270</v>
      </c>
      <c r="J97" s="302"/>
    </row>
    <row r="98" spans="1:10" s="55" customFormat="1" ht="13.5" customHeight="1" x14ac:dyDescent="0.15">
      <c r="A98" s="556"/>
      <c r="B98" s="545"/>
      <c r="C98" s="42"/>
      <c r="D98" s="43"/>
      <c r="E98" s="582"/>
      <c r="F98" s="582"/>
      <c r="G98" s="582"/>
      <c r="H98" s="582"/>
      <c r="I98" s="521"/>
      <c r="J98" s="302"/>
    </row>
    <row r="99" spans="1:10" s="55" customFormat="1" ht="13.5" customHeight="1" x14ac:dyDescent="0.15">
      <c r="A99" s="556"/>
      <c r="B99" s="604" t="s">
        <v>447</v>
      </c>
      <c r="C99" s="47" t="s">
        <v>71</v>
      </c>
      <c r="D99" s="49"/>
      <c r="E99" s="582"/>
      <c r="F99" s="582"/>
      <c r="G99" s="582"/>
      <c r="H99" s="582"/>
      <c r="I99" s="521"/>
      <c r="J99" s="302"/>
    </row>
    <row r="100" spans="1:10" s="36" customFormat="1" ht="27" customHeight="1" thickBot="1" x14ac:dyDescent="0.25">
      <c r="A100" s="558"/>
      <c r="B100" s="552" t="s">
        <v>419</v>
      </c>
      <c r="C100" s="48" t="s">
        <v>258</v>
      </c>
      <c r="D100" s="377" t="s">
        <v>251</v>
      </c>
      <c r="E100" s="377">
        <v>3937</v>
      </c>
      <c r="F100" s="377">
        <v>1063</v>
      </c>
      <c r="G100" s="378">
        <f>E100+F100</f>
        <v>5000</v>
      </c>
      <c r="H100" s="377"/>
      <c r="I100" s="522">
        <f>G100</f>
        <v>5000</v>
      </c>
      <c r="J100" s="300"/>
    </row>
    <row r="101" spans="1:10" s="36" customFormat="1" ht="21.75" customHeight="1" thickBot="1" x14ac:dyDescent="0.25">
      <c r="A101" s="558"/>
      <c r="B101" s="605"/>
      <c r="C101" s="606" t="s">
        <v>70</v>
      </c>
      <c r="D101" s="607"/>
      <c r="E101" s="607">
        <f>SUM(E100:E100)</f>
        <v>3937</v>
      </c>
      <c r="F101" s="607">
        <f>SUM(F100:F100)</f>
        <v>1063</v>
      </c>
      <c r="G101" s="607">
        <f>SUM(G100:G100)</f>
        <v>5000</v>
      </c>
      <c r="H101" s="607">
        <f>SUM(H100:H100)</f>
        <v>0</v>
      </c>
      <c r="I101" s="771">
        <f>SUM(I100:I100)</f>
        <v>5000</v>
      </c>
      <c r="J101" s="300"/>
    </row>
    <row r="102" spans="1:10" s="36" customFormat="1" ht="13.5" customHeight="1" x14ac:dyDescent="0.2">
      <c r="A102" s="558"/>
      <c r="B102" s="583"/>
      <c r="C102" s="584"/>
      <c r="D102" s="586"/>
      <c r="E102" s="586"/>
      <c r="F102" s="586"/>
      <c r="G102" s="586"/>
      <c r="H102" s="586"/>
      <c r="I102" s="772"/>
      <c r="J102" s="300"/>
    </row>
    <row r="103" spans="1:10" s="55" customFormat="1" ht="26.25" customHeight="1" x14ac:dyDescent="0.2">
      <c r="A103" s="556"/>
      <c r="B103" s="552" t="s">
        <v>1143</v>
      </c>
      <c r="C103" s="47" t="s">
        <v>693</v>
      </c>
      <c r="D103" s="49"/>
      <c r="E103" s="586"/>
      <c r="F103" s="586"/>
      <c r="G103" s="582"/>
      <c r="H103" s="582"/>
      <c r="I103" s="521"/>
      <c r="J103" s="302"/>
    </row>
    <row r="104" spans="1:10" s="55" customFormat="1" ht="21.75" customHeight="1" x14ac:dyDescent="0.15">
      <c r="A104" s="556"/>
      <c r="B104" s="552" t="s">
        <v>419</v>
      </c>
      <c r="C104" s="48" t="s">
        <v>790</v>
      </c>
      <c r="D104" s="377" t="s">
        <v>249</v>
      </c>
      <c r="E104" s="377">
        <v>787</v>
      </c>
      <c r="F104" s="377">
        <v>213</v>
      </c>
      <c r="G104" s="378">
        <f>SUM(E104:F104)</f>
        <v>1000</v>
      </c>
      <c r="H104" s="378"/>
      <c r="I104" s="522">
        <f>G104</f>
        <v>1000</v>
      </c>
      <c r="J104" s="302"/>
    </row>
    <row r="105" spans="1:10" s="55" customFormat="1" ht="12" customHeight="1" thickBot="1" x14ac:dyDescent="0.25">
      <c r="A105" s="556"/>
      <c r="B105" s="552"/>
      <c r="C105" s="48"/>
      <c r="D105" s="39"/>
      <c r="E105" s="39"/>
      <c r="F105" s="39"/>
      <c r="G105" s="39"/>
      <c r="H105" s="49"/>
      <c r="I105" s="770"/>
      <c r="J105" s="302"/>
    </row>
    <row r="106" spans="1:10" s="55" customFormat="1" ht="21.75" customHeight="1" thickBot="1" x14ac:dyDescent="0.2">
      <c r="A106" s="556"/>
      <c r="B106" s="612"/>
      <c r="C106" s="613" t="s">
        <v>692</v>
      </c>
      <c r="D106" s="614"/>
      <c r="E106" s="607">
        <f>SUM(E104:E105)</f>
        <v>787</v>
      </c>
      <c r="F106" s="607">
        <f>SUM(F104:F105)</f>
        <v>213</v>
      </c>
      <c r="G106" s="607">
        <f>SUM(G104:G105)</f>
        <v>1000</v>
      </c>
      <c r="H106" s="607">
        <f>SUM(H104:H105)</f>
        <v>0</v>
      </c>
      <c r="I106" s="771">
        <f>SUM(I104:I105)</f>
        <v>1000</v>
      </c>
      <c r="J106" s="302"/>
    </row>
    <row r="107" spans="1:10" s="55" customFormat="1" ht="13.5" customHeight="1" x14ac:dyDescent="0.15">
      <c r="A107" s="556"/>
      <c r="B107" s="580"/>
      <c r="C107" s="581"/>
      <c r="D107" s="582"/>
      <c r="E107" s="582"/>
      <c r="F107" s="582"/>
      <c r="G107" s="582"/>
      <c r="H107" s="582"/>
      <c r="I107" s="773"/>
      <c r="J107" s="302"/>
    </row>
    <row r="108" spans="1:10" s="55" customFormat="1" ht="13.5" customHeight="1" x14ac:dyDescent="0.15">
      <c r="A108" s="556"/>
      <c r="B108" s="604" t="s">
        <v>1147</v>
      </c>
      <c r="C108" s="47" t="s">
        <v>606</v>
      </c>
      <c r="D108" s="49"/>
      <c r="E108" s="582"/>
      <c r="F108" s="582"/>
      <c r="G108" s="582"/>
      <c r="H108" s="582"/>
      <c r="I108" s="521"/>
      <c r="J108" s="302"/>
    </row>
    <row r="109" spans="1:10" s="437" customFormat="1" ht="21.75" customHeight="1" x14ac:dyDescent="0.2">
      <c r="A109" s="557"/>
      <c r="B109" s="552" t="s">
        <v>419</v>
      </c>
      <c r="C109" s="48" t="s">
        <v>790</v>
      </c>
      <c r="D109" s="377" t="s">
        <v>249</v>
      </c>
      <c r="E109" s="377">
        <v>3071</v>
      </c>
      <c r="F109" s="377">
        <v>829</v>
      </c>
      <c r="G109" s="378">
        <f>SUM(E109:F109)</f>
        <v>3900</v>
      </c>
      <c r="H109" s="377">
        <v>0</v>
      </c>
      <c r="I109" s="522">
        <f>G109</f>
        <v>3900</v>
      </c>
      <c r="J109" s="436"/>
    </row>
    <row r="110" spans="1:10" s="437" customFormat="1" ht="12.75" customHeight="1" thickBot="1" x14ac:dyDescent="0.25">
      <c r="A110" s="557"/>
      <c r="B110" s="552"/>
      <c r="C110" s="48"/>
      <c r="D110" s="377"/>
      <c r="E110" s="377"/>
      <c r="F110" s="377"/>
      <c r="G110" s="378"/>
      <c r="H110" s="377"/>
      <c r="I110" s="522"/>
      <c r="J110" s="436"/>
    </row>
    <row r="111" spans="1:10" s="55" customFormat="1" ht="21.75" customHeight="1" thickBot="1" x14ac:dyDescent="0.2">
      <c r="A111" s="556"/>
      <c r="B111" s="612"/>
      <c r="C111" s="606" t="s">
        <v>16</v>
      </c>
      <c r="D111" s="607"/>
      <c r="E111" s="607">
        <f>SUM(E109:E110)</f>
        <v>3071</v>
      </c>
      <c r="F111" s="607">
        <f>SUM(F109:F110)</f>
        <v>829</v>
      </c>
      <c r="G111" s="607">
        <f>SUM(G109:G110)</f>
        <v>3900</v>
      </c>
      <c r="H111" s="607">
        <f>SUM(H109:H110)</f>
        <v>0</v>
      </c>
      <c r="I111" s="771">
        <f>SUM(I109:I110)</f>
        <v>3900</v>
      </c>
      <c r="J111" s="302"/>
    </row>
    <row r="112" spans="1:10" s="55" customFormat="1" ht="13.5" customHeight="1" x14ac:dyDescent="0.15">
      <c r="A112" s="556"/>
      <c r="B112" s="580"/>
      <c r="C112" s="581"/>
      <c r="D112" s="582"/>
      <c r="E112" s="582"/>
      <c r="F112" s="582"/>
      <c r="G112" s="582"/>
      <c r="H112" s="582"/>
      <c r="I112" s="773"/>
      <c r="J112" s="302"/>
    </row>
    <row r="113" spans="1:10" s="55" customFormat="1" ht="13.5" customHeight="1" x14ac:dyDescent="0.15">
      <c r="A113" s="556"/>
      <c r="B113" s="604" t="s">
        <v>1148</v>
      </c>
      <c r="C113" s="47" t="s">
        <v>774</v>
      </c>
      <c r="D113" s="49"/>
      <c r="E113" s="582"/>
      <c r="F113" s="582"/>
      <c r="G113" s="582"/>
      <c r="H113" s="582"/>
      <c r="I113" s="521"/>
      <c r="J113" s="302"/>
    </row>
    <row r="114" spans="1:10" s="437" customFormat="1" ht="21.75" customHeight="1" x14ac:dyDescent="0.2">
      <c r="A114" s="557"/>
      <c r="B114" s="552" t="s">
        <v>419</v>
      </c>
      <c r="C114" s="48" t="s">
        <v>865</v>
      </c>
      <c r="D114" s="377" t="s">
        <v>249</v>
      </c>
      <c r="E114" s="377">
        <v>787</v>
      </c>
      <c r="F114" s="377">
        <v>213</v>
      </c>
      <c r="G114" s="378">
        <f>E114+F114</f>
        <v>1000</v>
      </c>
      <c r="H114" s="377">
        <f>G114</f>
        <v>1000</v>
      </c>
      <c r="I114" s="608">
        <v>0</v>
      </c>
      <c r="J114" s="436"/>
    </row>
    <row r="115" spans="1:10" s="437" customFormat="1" ht="12" customHeight="1" thickBot="1" x14ac:dyDescent="0.25">
      <c r="A115" s="557"/>
      <c r="B115" s="609"/>
      <c r="C115" s="610"/>
      <c r="D115" s="517"/>
      <c r="E115" s="517"/>
      <c r="F115" s="517"/>
      <c r="G115" s="611"/>
      <c r="H115" s="517"/>
      <c r="I115" s="1188"/>
      <c r="J115" s="436"/>
    </row>
    <row r="116" spans="1:10" s="437" customFormat="1" ht="21.75" customHeight="1" thickBot="1" x14ac:dyDescent="0.25">
      <c r="A116" s="557"/>
      <c r="B116" s="612"/>
      <c r="C116" s="606" t="s">
        <v>168</v>
      </c>
      <c r="D116" s="607"/>
      <c r="E116" s="607">
        <f>SUM(E114:E114)</f>
        <v>787</v>
      </c>
      <c r="F116" s="607">
        <f>SUM(F114:F114)</f>
        <v>213</v>
      </c>
      <c r="G116" s="607">
        <f>SUM(G114:G114)</f>
        <v>1000</v>
      </c>
      <c r="H116" s="607">
        <f>SUM(H114:H114)</f>
        <v>1000</v>
      </c>
      <c r="I116" s="771">
        <f>SUM(I114:I114)</f>
        <v>0</v>
      </c>
      <c r="J116" s="436"/>
    </row>
    <row r="117" spans="1:10" s="55" customFormat="1" ht="13.5" customHeight="1" x14ac:dyDescent="0.2">
      <c r="A117" s="556"/>
      <c r="B117" s="583"/>
      <c r="C117" s="584"/>
      <c r="D117" s="586"/>
      <c r="E117" s="586"/>
      <c r="F117" s="586"/>
      <c r="G117" s="582"/>
      <c r="H117" s="582"/>
      <c r="I117" s="773"/>
      <c r="J117" s="302"/>
    </row>
    <row r="118" spans="1:10" s="55" customFormat="1" ht="13.5" customHeight="1" x14ac:dyDescent="0.15">
      <c r="A118" s="556"/>
      <c r="B118" s="604" t="s">
        <v>1149</v>
      </c>
      <c r="C118" s="47" t="s">
        <v>448</v>
      </c>
      <c r="D118" s="49"/>
      <c r="E118" s="49">
        <v>0</v>
      </c>
      <c r="F118" s="49">
        <v>0</v>
      </c>
      <c r="G118" s="49">
        <v>0</v>
      </c>
      <c r="H118" s="49">
        <v>0</v>
      </c>
      <c r="I118" s="521">
        <v>0</v>
      </c>
      <c r="J118" s="302"/>
    </row>
    <row r="119" spans="1:10" s="55" customFormat="1" ht="11.25" customHeight="1" thickBot="1" x14ac:dyDescent="0.25">
      <c r="A119" s="556"/>
      <c r="B119" s="587"/>
      <c r="C119" s="48"/>
      <c r="D119" s="39"/>
      <c r="E119" s="39"/>
      <c r="F119" s="39"/>
      <c r="G119" s="49"/>
      <c r="H119" s="39"/>
      <c r="I119" s="770"/>
      <c r="J119" s="302"/>
    </row>
    <row r="120" spans="1:10" s="55" customFormat="1" ht="21.75" customHeight="1" thickBot="1" x14ac:dyDescent="0.25">
      <c r="A120" s="556"/>
      <c r="B120" s="585"/>
      <c r="C120" s="615" t="s">
        <v>449</v>
      </c>
      <c r="D120" s="616"/>
      <c r="E120" s="387">
        <f>E118</f>
        <v>0</v>
      </c>
      <c r="F120" s="387">
        <f t="shared" ref="F120:I120" si="16">F118</f>
        <v>0</v>
      </c>
      <c r="G120" s="387">
        <f t="shared" si="16"/>
        <v>0</v>
      </c>
      <c r="H120" s="387">
        <f t="shared" si="16"/>
        <v>0</v>
      </c>
      <c r="I120" s="1184">
        <f t="shared" si="16"/>
        <v>0</v>
      </c>
      <c r="J120" s="302"/>
    </row>
    <row r="121" spans="1:10" s="36" customFormat="1" ht="13.5" customHeight="1" thickBot="1" x14ac:dyDescent="0.25">
      <c r="A121" s="558"/>
      <c r="B121" s="583"/>
      <c r="C121" s="584"/>
      <c r="D121" s="586"/>
      <c r="E121" s="586"/>
      <c r="F121" s="586"/>
      <c r="G121" s="582"/>
      <c r="H121" s="586"/>
      <c r="I121" s="772"/>
      <c r="J121" s="300"/>
    </row>
    <row r="122" spans="1:10" s="55" customFormat="1" ht="20.25" customHeight="1" thickBot="1" x14ac:dyDescent="0.2">
      <c r="A122" s="556"/>
      <c r="B122" s="605"/>
      <c r="C122" s="615" t="s">
        <v>450</v>
      </c>
      <c r="D122" s="466"/>
      <c r="E122" s="466">
        <f>E15+E21+E43+E57+E62+E69+E74+E83+E88+E97+E101+E106+E111+E120+E116</f>
        <v>2608598</v>
      </c>
      <c r="F122" s="466">
        <f>F15+F21+F43+F57+F62+F69+F74+F83+F88+F97+F101+F106+F111+F120+F116</f>
        <v>560336</v>
      </c>
      <c r="G122" s="466">
        <f>G15+G21+G43+G57+G62+G69+G74+G83+G88+G97+G101+G106+G111+G120+G116</f>
        <v>3168934</v>
      </c>
      <c r="H122" s="466">
        <f>H15+H21+H43+H57+H62+H69+H74+H83+H88+H97+H101+H106+H111+H120+H116</f>
        <v>3123486</v>
      </c>
      <c r="I122" s="1187">
        <f>I15+I21+I43+I57+I62+I69+I74+I83+I88+I97+I101+I106+I111+I120+I116</f>
        <v>45448</v>
      </c>
      <c r="J122" s="302"/>
    </row>
    <row r="125" spans="1:10" ht="14.1" customHeight="1" x14ac:dyDescent="0.2">
      <c r="F125" s="56"/>
      <c r="G125" s="57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9</vt:i4>
      </vt:variant>
    </vt:vector>
  </HeadingPairs>
  <TitlesOfParts>
    <vt:vector size="37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2024-09-16T06:42:28Z</cp:lastPrinted>
  <dcterms:created xsi:type="dcterms:W3CDTF">2013-12-16T15:47:29Z</dcterms:created>
  <dcterms:modified xsi:type="dcterms:W3CDTF">2024-11-19T10:29:20Z</dcterms:modified>
</cp:coreProperties>
</file>